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tabRatio="442" activeTab="3"/>
  </bookViews>
  <sheets>
    <sheet name="Summary" sheetId="1" r:id="rId1"/>
    <sheet name="Yearly" sheetId="2" r:id="rId2"/>
    <sheet name="Detail" sheetId="3" r:id="rId3"/>
    <sheet name="Graphs" sheetId="4" r:id="rId4"/>
    <sheet name="Per Site Cost" sheetId="5" r:id="rId5"/>
    <sheet name="Central hardware" sheetId="6" r:id="rId6"/>
  </sheets>
  <externalReferences>
    <externalReference r:id="rId9"/>
  </externalReferences>
  <definedNames>
    <definedName name="_xlnm.Print_Area" localSheetId="2">'Detail'!$A:$BV</definedName>
    <definedName name="BULK_Y1">#REF!</definedName>
    <definedName name="BULK_Y2">#REF!</definedName>
    <definedName name="BULK_Y3">#REF!</definedName>
    <definedName name="BULK_Y4">#REF!</definedName>
    <definedName name="BULK_Y5">#REF!</definedName>
    <definedName name="BULK_Y6">#REF!</definedName>
    <definedName name="BULK_Y7">#REF!</definedName>
    <definedName name="BULK_Y8">#REF!</definedName>
    <definedName name="BULK_Y9">#REF!</definedName>
    <definedName name="CAPITAL">'Detail'!$B$104</definedName>
    <definedName name="CELL_COST">'Per Site Cost'!$D$15</definedName>
    <definedName name="Cost_per_Employee">'Detail'!$B$46</definedName>
    <definedName name="DEP">'Detail'!#REF!</definedName>
    <definedName name="DEPM">'Detail'!$B$85</definedName>
    <definedName name="EUR_JOD">'Summary'!#REF!</definedName>
    <definedName name="EUR_MNT">'Summary'!#REF!</definedName>
    <definedName name="EURO_CHF">'[1]Monthly Overview'!$C$49</definedName>
    <definedName name="GPRS_FEE">'Detail'!#REF!</definedName>
    <definedName name="GPRS_PER_MB">'Detail'!#REF!</definedName>
    <definedName name="GPRS_USE">'Detail'!#REF!</definedName>
    <definedName name="HANDSET">'Detail'!$B$71</definedName>
    <definedName name="HOUSING_COST">'Detail'!$B$51</definedName>
    <definedName name="INC_SMS">'Detail'!#REF!</definedName>
    <definedName name="INC_VOICE">'Detail'!#REF!</definedName>
    <definedName name="INCOME_TAX">'Detail'!$B$119</definedName>
    <definedName name="incoming_SMS_count">'Detail'!#REF!</definedName>
    <definedName name="incoming_Voice_minutes">'Detail'!#REF!</definedName>
    <definedName name="INTL_LINK">'Detail'!$B$58</definedName>
    <definedName name="INVESTMENT">'Summary'!$C$3</definedName>
    <definedName name="ISK_CHF">'Detail'!#REF!</definedName>
    <definedName name="ISK_EUR">'Detail'!#REF!</definedName>
    <definedName name="ISK_USD">'Detail'!#REF!</definedName>
    <definedName name="ISKCHF">'Detail'!#REF!</definedName>
    <definedName name="ISKEUR">'Detail'!#REF!</definedName>
    <definedName name="ISKUSD">'Detail'!#REF!</definedName>
    <definedName name="KM2_PER_CELL">'Detail'!#REF!</definedName>
    <definedName name="LC_Y1">#REF!</definedName>
    <definedName name="LC_Y2">#REF!</definedName>
    <definedName name="LC_Y3">#REF!</definedName>
    <definedName name="LC_Y4">#REF!</definedName>
    <definedName name="LC_Y5">#REF!</definedName>
    <definedName name="LC_Y6">#REF!</definedName>
    <definedName name="LC_Y7">#REF!</definedName>
    <definedName name="LC_Y8">#REF!</definedName>
    <definedName name="LC_Y9">#REF!</definedName>
    <definedName name="LICENSE_VALUE">'Detail'!#REF!</definedName>
    <definedName name="Link_cost">'Detail'!$B$60</definedName>
    <definedName name="LOAN_PERCENT">'Summary'!$C$6</definedName>
    <definedName name="LOANAMOUNT">'Summary'!$C$4</definedName>
    <definedName name="MAXCITYCELLS">'Detail'!#REF!</definedName>
    <definedName name="MICROWAVE_LINK_PER_MONTH">'Detail'!$B$53</definedName>
    <definedName name="MMAINT">'Detail'!$B$61</definedName>
    <definedName name="MONTHLY_SITE_RENTAL">'Detail'!$B$52</definedName>
    <definedName name="NAT_FIBER">'Detail'!#REF!</definedName>
    <definedName name="NQ_Y1">#REF!</definedName>
    <definedName name="NQ_Y2">#REF!</definedName>
    <definedName name="NQ_Y3">#REF!</definedName>
    <definedName name="NQ_Y4">#REF!</definedName>
    <definedName name="NQ_Y5">#REF!</definedName>
    <definedName name="NQ_Y6">#REF!</definedName>
    <definedName name="NQ_Y7">#REF!</definedName>
    <definedName name="NQ_Y8">#REF!</definedName>
    <definedName name="NQ_Y9">#REF!</definedName>
    <definedName name="OFFICE_COST">'Detail'!$B$65</definedName>
    <definedName name="Outgoing_SMS_count">'Detail'!#REF!</definedName>
    <definedName name="Outgoing_Voice_minutes">'Detail'!#REF!</definedName>
    <definedName name="PAYROLL_COST">'Detail'!$B$45</definedName>
    <definedName name="POINTS_T1">'Detail'!#REF!</definedName>
    <definedName name="POINTS_T2">'Detail'!#REF!</definedName>
    <definedName name="POPDENS">'Detail'!#REF!</definedName>
    <definedName name="POPDENS1">'Detail'!#REF!</definedName>
    <definedName name="POPDENS2">'Detail'!#REF!</definedName>
    <definedName name="POPULATION">'Summary'!$C$16</definedName>
    <definedName name="POS_COST">'Detail'!$B$66</definedName>
    <definedName name="RoamingRevenue">#REF!</definedName>
    <definedName name="SALARY_ASSISTANT">'Detail'!$B$37</definedName>
    <definedName name="SALARY_BILLING">'Detail'!$B$42</definedName>
    <definedName name="SALARY_CEO">'Detail'!$B$33</definedName>
    <definedName name="SALARY_MARKETING">'Detail'!$B$40</definedName>
    <definedName name="SALARY_ROAMING">'Detail'!$B$41</definedName>
    <definedName name="SALARY_SUPPORT">'Detail'!$B$43</definedName>
    <definedName name="SALARY_TECH1">'Detail'!$B$38</definedName>
    <definedName name="SALARY_TECH2">'Detail'!$B$39</definedName>
    <definedName name="SITE_COST">'Per Site Cost'!#REF!</definedName>
    <definedName name="SMS_FEE">'Detail'!#REF!</definedName>
    <definedName name="SMS_OUT">'Detail'!#REF!</definedName>
    <definedName name="SMS_OUT_FEE">'Detail'!#REF!</definedName>
    <definedName name="SUB_FEE">'Detail'!$B$18</definedName>
    <definedName name="SUB_FEE1">'Detail'!#REF!</definedName>
    <definedName name="SUB_FEE2">'Detail'!$B$18</definedName>
    <definedName name="_xlnm.Print_Titles" localSheetId="2">'Detail'!$A:$A</definedName>
    <definedName name="TOTAL_BTS">'[1]Cell Hardware'!$D$14</definedName>
    <definedName name="TOTAL_COMMON">'[1]Common Hardware'!$G$23</definedName>
    <definedName name="TOTPOP">'Detail'!#REF!</definedName>
    <definedName name="USD_CHF">'[1]Monthly Overview'!$C$48</definedName>
    <definedName name="USD_JOD">'Summary'!#REF!</definedName>
    <definedName name="USD_MNT">'Summary'!#REF!</definedName>
    <definedName name="VOICE_FEE">'Detail'!#REF!</definedName>
    <definedName name="voice_minute_fee">'Detail'!#REF!</definedName>
    <definedName name="VOICE_OUT">'Detail'!#REF!</definedName>
  </definedNames>
  <calcPr fullCalcOnLoad="1"/>
</workbook>
</file>

<file path=xl/sharedStrings.xml><?xml version="1.0" encoding="utf-8"?>
<sst xmlns="http://schemas.openxmlformats.org/spreadsheetml/2006/main" count="208" uniqueCount="208">
  <si>
    <t>Resumo do plano de negócios</t>
  </si>
  <si>
    <t>Investimento</t>
  </si>
  <si>
    <t>Empréstimo</t>
  </si>
  <si>
    <t>Reembolso mensal de empréstimo após 12 meses</t>
  </si>
  <si>
    <t>Juros do empréstimo</t>
  </si>
  <si>
    <t>Ponto de equilíbrio após</t>
  </si>
  <si>
    <t>Anos</t>
  </si>
  <si>
    <t>Retorno do empréstimo</t>
  </si>
  <si>
    <t>Anos</t>
  </si>
  <si>
    <t>Retorno do investimento</t>
  </si>
  <si>
    <t>Anos</t>
  </si>
  <si>
    <t>Suposições de clientes</t>
  </si>
  <si>
    <t>Participação de mercado</t>
  </si>
  <si>
    <t>após 1 ano</t>
  </si>
  <si>
    <t>após 2 anos</t>
  </si>
  <si>
    <t>após 3 anos</t>
  </si>
  <si>
    <t>após 5 anos</t>
  </si>
  <si>
    <t>População Guiné + Guiné Bissau</t>
  </si>
  <si>
    <t>Versão 1.6 Agosto/2017</t>
  </si>
  <si>
    <t>Valores em USD</t>
  </si>
  <si>
    <t>Ano 1</t>
  </si>
  <si>
    <t>Ano 2</t>
  </si>
  <si>
    <t>Ano 3</t>
  </si>
  <si>
    <t>Ano 4</t>
  </si>
  <si>
    <t>Ano 5</t>
  </si>
  <si>
    <t>Ano 6</t>
  </si>
  <si>
    <t>Colunas</t>
  </si>
  <si>
    <t>C-N</t>
  </si>
  <si>
    <t>O-Z</t>
  </si>
  <si>
    <t>AA-AL</t>
  </si>
  <si>
    <t>AM-AX</t>
  </si>
  <si>
    <t>AY-BJ</t>
  </si>
  <si>
    <t>BK-BV</t>
  </si>
  <si>
    <t>N.º de clientes no final</t>
  </si>
  <si>
    <t>Participação de mercado</t>
  </si>
  <si>
    <t>Total de vendas</t>
  </si>
  <si>
    <t>Projeção de fluxo de caixa</t>
  </si>
  <si>
    <t>no início do ano</t>
  </si>
  <si>
    <t>no fim do ano</t>
  </si>
  <si>
    <t>Total de custos de implantação de infraestrutura</t>
  </si>
  <si>
    <t>Total dos custos com pessoal</t>
  </si>
  <si>
    <t>Total dos custos operacionais da rede</t>
  </si>
  <si>
    <t>Total dos custos operacionais gerais</t>
  </si>
  <si>
    <t>Total dos custos com marketing</t>
  </si>
  <si>
    <t>Despesas operacionais</t>
  </si>
  <si>
    <t>Despesas de capital</t>
  </si>
  <si>
    <t>Caixa no fim do ano</t>
  </si>
  <si>
    <t>Ativos de hardware</t>
  </si>
  <si>
    <t>Empréstimo restante</t>
  </si>
  <si>
    <t>Patrimônio</t>
  </si>
  <si>
    <t>EBITA</t>
  </si>
  <si>
    <t>Renda líquida</t>
  </si>
  <si>
    <t>Retorno médio por usuário</t>
  </si>
  <si>
    <t>Ganhos por cliente</t>
  </si>
  <si>
    <t>Lucro por cliente por mês</t>
  </si>
  <si>
    <t>Margem de lucro</t>
  </si>
  <si>
    <t>Mês</t>
  </si>
  <si>
    <r>
      <t xml:space="preserve">  N.º de locais </t>
    </r>
    <r>
      <rPr>
        <b/>
        <sz val="10"/>
        <rFont val="Arial"/>
        <family val="2"/>
      </rPr>
      <t xml:space="preserve">Guiné </t>
    </r>
    <r>
      <rPr>
        <sz val="10"/>
        <rFont val="Arial"/>
        <family val="0"/>
      </rPr>
      <t>Bissau</t>
    </r>
  </si>
  <si>
    <t xml:space="preserve">  Novos locais neste mês</t>
  </si>
  <si>
    <t xml:space="preserve">  N.º de usuários 2Mbit</t>
  </si>
  <si>
    <t xml:space="preserve">  N.º de usuários 4Mbit</t>
  </si>
  <si>
    <t xml:space="preserve">  N.º de usuários 10Mbit</t>
  </si>
  <si>
    <r>
      <t xml:space="preserve">  N.º de locais </t>
    </r>
    <r>
      <rPr>
        <b/>
        <sz val="10"/>
        <rFont val="Arial"/>
        <family val="2"/>
      </rPr>
      <t>Guiné</t>
    </r>
  </si>
  <si>
    <t xml:space="preserve">  Novos locais neste mês</t>
  </si>
  <si>
    <t xml:space="preserve">  N.º de usuários 2Mbit</t>
  </si>
  <si>
    <t xml:space="preserve">  N.º de usuários 4Mbit</t>
  </si>
  <si>
    <t xml:space="preserve">  N.º de usuários 10Mbit</t>
  </si>
  <si>
    <t>Número total de clientes Guiné + Guiné-Bissau</t>
  </si>
  <si>
    <t>Rendimento</t>
  </si>
  <si>
    <t xml:space="preserve">  Taxa de assinatura 2MBit/s (sem IVA)</t>
  </si>
  <si>
    <t xml:space="preserve">  Taxa de assinatura 4MBit/s (sem IVA)</t>
  </si>
  <si>
    <t xml:space="preserve">  Taxa de assinatura 10MBit/s (sem IVA)</t>
  </si>
  <si>
    <t xml:space="preserve">  Total de receitas de assinatura 2Mbit/s</t>
  </si>
  <si>
    <t xml:space="preserve">  Total de receitas de assinatura 4Mbit/s</t>
  </si>
  <si>
    <t xml:space="preserve">  Total de receitas de assinatura 10Mbit/s</t>
  </si>
  <si>
    <t xml:space="preserve">  Largura de banda total atribuída (MB) (fator de superação de estoque)</t>
  </si>
  <si>
    <t>Retorno médio por usuário (ARPU)</t>
  </si>
  <si>
    <t>Receita total</t>
  </si>
  <si>
    <t>Custos da implantação da infraestrutura</t>
  </si>
  <si>
    <t xml:space="preserve">  Hardware central</t>
  </si>
  <si>
    <t xml:space="preserve">  Custo de célula nova (BTS)</t>
  </si>
  <si>
    <t>Total de custos de implantação de infraestrutura</t>
  </si>
  <si>
    <t>Custos referentes a mão de obra</t>
  </si>
  <si>
    <t>Funcionários</t>
  </si>
  <si>
    <t xml:space="preserve">  Diretor Executivo (CEO)</t>
  </si>
  <si>
    <t xml:space="preserve">  Diretor técnico (CTO)</t>
  </si>
  <si>
    <t xml:space="preserve">  Diretor financeiro (CFO)</t>
  </si>
  <si>
    <t xml:space="preserve">  COO</t>
  </si>
  <si>
    <t xml:space="preserve">  Assistente e Administração</t>
  </si>
  <si>
    <t xml:space="preserve">  Tecnologia e construção 1</t>
  </si>
  <si>
    <t xml:space="preserve">  Tecnologia e construção 2</t>
  </si>
  <si>
    <t xml:space="preserve">  Marketing e vendas (incluindo bônus)</t>
  </si>
  <si>
    <t xml:space="preserve">  Gerente de roaming</t>
  </si>
  <si>
    <t xml:space="preserve">  Gerente de cobrança</t>
  </si>
  <si>
    <t xml:space="preserve">  Suporte ao cliente</t>
  </si>
  <si>
    <t xml:space="preserve">  Total da folha de pagamento</t>
  </si>
  <si>
    <t xml:space="preserve">  Custo salarial</t>
  </si>
  <si>
    <t xml:space="preserve">  Custos com funcionários (incl. func. inicial)</t>
  </si>
  <si>
    <t xml:space="preserve">  Orçamento de custo de viagem</t>
  </si>
  <si>
    <t>Total dos custos com pessoal</t>
  </si>
  <si>
    <t>Custos operacionais da rede</t>
  </si>
  <si>
    <t xml:space="preserve">  Custos de alojamento</t>
  </si>
  <si>
    <t xml:space="preserve">  Custo do aluguel do local</t>
  </si>
  <si>
    <t xml:space="preserve">  Fiber Link</t>
  </si>
  <si>
    <t>Total de largura de banda necessária</t>
  </si>
  <si>
    <t xml:space="preserve">  Contagem circuito Internacional STM-1 (155M)</t>
  </si>
  <si>
    <t xml:space="preserve">  Contagem circuito internacional STM-4 (640M)</t>
  </si>
  <si>
    <t xml:space="preserve">  Contagem circuito internacional STM-64 (10G)</t>
  </si>
  <si>
    <t xml:space="preserve">  Total dos custos com circuito internacional</t>
  </si>
  <si>
    <t xml:space="preserve">  Taxas de licença Spectrum</t>
  </si>
  <si>
    <t xml:space="preserve">  Taxa Spectrum de links de micro-ondas</t>
  </si>
  <si>
    <t xml:space="preserve">  Hardware central de manutenção mensal</t>
  </si>
  <si>
    <t>Manutenção mensal por hardware do local</t>
  </si>
  <si>
    <t>Total dos custos operacionais da rede</t>
  </si>
  <si>
    <t>Total dos custos operacionais gerais</t>
  </si>
  <si>
    <t>Custos de escritório</t>
  </si>
  <si>
    <t>Custo do ponto de venda</t>
  </si>
  <si>
    <t>Total dos custos operacionais gerais</t>
  </si>
  <si>
    <t>Custos de comercialização</t>
  </si>
  <si>
    <t xml:space="preserve">  Orçamento de marketing</t>
  </si>
  <si>
    <t xml:space="preserve">  Custo de subsídio de handset do cliente</t>
  </si>
  <si>
    <t xml:space="preserve">  Total dos custos com marketing</t>
  </si>
  <si>
    <t>Total</t>
  </si>
  <si>
    <t>Total de custos de implantação de infraestrutura</t>
  </si>
  <si>
    <t>Total dos custos com pessoal</t>
  </si>
  <si>
    <t>Total dos custos operacionais da rede</t>
  </si>
  <si>
    <t>Total dos custos operacionais gerais</t>
  </si>
  <si>
    <t>Total dos custos com marketing</t>
  </si>
  <si>
    <t>Total de custos operacionais mensais (OPEX)</t>
  </si>
  <si>
    <t>Total de despesas de capital mensais (CAPEX)</t>
  </si>
  <si>
    <t>Valor de hardware depreciado</t>
  </si>
  <si>
    <t xml:space="preserve"> depreciação mensal</t>
  </si>
  <si>
    <t>Empréstimo</t>
  </si>
  <si>
    <t>Valor do empréstimo</t>
  </si>
  <si>
    <t>Juros do empréstimo</t>
  </si>
  <si>
    <t>Pagamento de devolução do empréstimo</t>
  </si>
  <si>
    <t>Total de custos mensais</t>
  </si>
  <si>
    <t>Total da receita mensal</t>
  </si>
  <si>
    <t>Saldo no banco no início do mês</t>
  </si>
  <si>
    <t>Investimento</t>
  </si>
  <si>
    <t>Saldo no banco no fim do mês</t>
  </si>
  <si>
    <t>Ponto de equilíbrio após o mês</t>
  </si>
  <si>
    <t>Retorno do investimento após o mês</t>
  </si>
  <si>
    <t>Devolução do empréstimo após o mês</t>
  </si>
  <si>
    <t>Demonstração de resultados</t>
  </si>
  <si>
    <t>Receita total</t>
  </si>
  <si>
    <t>Custos operacionais da rede</t>
  </si>
  <si>
    <t>Custos referentes a mão de obra</t>
  </si>
  <si>
    <t>Total dos custos operacionais gerais</t>
  </si>
  <si>
    <t>Custos de marketing</t>
  </si>
  <si>
    <t>Total de despesas operacionais</t>
  </si>
  <si>
    <t>EBITDA</t>
  </si>
  <si>
    <t>Depreciações e amortizações</t>
  </si>
  <si>
    <t>Receitas operacionais</t>
  </si>
  <si>
    <t>EBIT</t>
  </si>
  <si>
    <t>Despesas com juros</t>
  </si>
  <si>
    <t>Lucro antes de impostos (EBT)</t>
  </si>
  <si>
    <t>Impostos</t>
  </si>
  <si>
    <t>RENDA LÍQUIDA</t>
  </si>
  <si>
    <t>Balanço</t>
  </si>
  <si>
    <t>Ativos – Infraestrutura</t>
  </si>
  <si>
    <r>
      <t>Menos</t>
    </r>
    <r>
      <rPr>
        <sz val="10"/>
        <rFont val="Arial"/>
        <family val="0"/>
      </rPr>
      <t xml:space="preserve"> Depreciação</t>
    </r>
  </si>
  <si>
    <t>Ativos (Infraestrutura – Valor reservado líquido)</t>
  </si>
  <si>
    <t>Saldo no banco</t>
  </si>
  <si>
    <t>Passivo – Empréstimo</t>
  </si>
  <si>
    <r>
      <t xml:space="preserve">Menos </t>
    </r>
    <r>
      <rPr>
        <sz val="10"/>
        <rFont val="Arial"/>
        <family val="0"/>
      </rPr>
      <t>Reembolso de empréstimo</t>
    </r>
  </si>
  <si>
    <t>Total do passivo (empréstimo)</t>
  </si>
  <si>
    <t>PATRIMÔNIO LÍQUIDO</t>
  </si>
  <si>
    <t>Patrimônio</t>
  </si>
  <si>
    <t>Patrimônio contribuído (valor da licença)</t>
  </si>
  <si>
    <t>Ganhos retidos/déficits acumulados</t>
  </si>
  <si>
    <t>PATRIMÔNIO TOTAL</t>
  </si>
  <si>
    <t>Fluxo de caixa</t>
  </si>
  <si>
    <t>Caixa proveniente das atividades operacionais</t>
  </si>
  <si>
    <t>Caixa recebido das receitas do serviço</t>
  </si>
  <si>
    <t>Caixa pago pelas despesas operacionais</t>
  </si>
  <si>
    <t>Caixa pago pelos juros</t>
  </si>
  <si>
    <t>Caixa pago para impostos</t>
  </si>
  <si>
    <t>Caixa proveniente de atividades de investimento</t>
  </si>
  <si>
    <t>Caixa pago para implementação de infraestrutura</t>
  </si>
  <si>
    <t>Fluxos de caixa líquidos originados pelas atividades de financiamento</t>
  </si>
  <si>
    <t>Caixa recebido de empréstimo de longo prazo</t>
  </si>
  <si>
    <t>Caixa pago para reembolso do empréstimo de longo prazo</t>
  </si>
  <si>
    <t>Variação líquida em espécie</t>
  </si>
  <si>
    <t>Custos por novo local (suposições)</t>
  </si>
  <si>
    <t>USD</t>
  </si>
  <si>
    <t>Total em USD</t>
  </si>
  <si>
    <t>Consumo de energia</t>
  </si>
  <si>
    <t>Potência total</t>
  </si>
  <si>
    <t>Número de setores 2GHz</t>
  </si>
  <si>
    <t>Número de setores 5GHz</t>
  </si>
  <si>
    <t>W</t>
  </si>
  <si>
    <t>Número de setores 800MHz</t>
  </si>
  <si>
    <t>Número de unidades 1800MHz</t>
  </si>
  <si>
    <t>MicrowaveLinks</t>
  </si>
  <si>
    <t>W</t>
  </si>
  <si>
    <t>Mastro montado de 50 m tudo incluído</t>
  </si>
  <si>
    <t>Porta Smart Ethernet Switch 48</t>
  </si>
  <si>
    <t>Sistema solar autônomo 2kW</t>
  </si>
  <si>
    <t>W</t>
  </si>
  <si>
    <t>Total</t>
  </si>
  <si>
    <t>Hardware inicial</t>
  </si>
  <si>
    <t>Orçamento do core mobile switch (EPC, HLR etc.)</t>
  </si>
  <si>
    <t>Orçamento do comutador de voz</t>
  </si>
  <si>
    <t>Servidores</t>
  </si>
  <si>
    <t>Roteadores principais</t>
  </si>
  <si>
    <t>Hardware inicial total</t>
  </si>
  <si>
    <t>Custos mensais de manutenção</t>
  </si>
</sst>
</file>

<file path=xl/styles.xml><?xml version="1.0" encoding="utf-8"?>
<styleSheet xmlns="http://schemas.openxmlformats.org/spreadsheetml/2006/main">
  <numFmts count="3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 * #,##0.00_ ;_ * \-#,##0.00_ ;_ * &quot;-&quot;??_ ;_ @_ "/>
    <numFmt numFmtId="173" formatCode="_ &quot;SFr.&quot;\ * #,##0.00_ ;_ &quot;SFr.&quot;\ * \-#,##0.00_ ;_ &quot;SFr.&quot;\ * &quot;-&quot;??_ ;_ @_ "/>
    <numFmt numFmtId="174" formatCode="[$$-409]#,##0"/>
    <numFmt numFmtId="175" formatCode="[$€-2]\ #,##0.00"/>
    <numFmt numFmtId="176" formatCode="[$€-2]\ #,##0"/>
    <numFmt numFmtId="177" formatCode="[$USD]\ #,##0"/>
    <numFmt numFmtId="178" formatCode="mmmm\-yy"/>
    <numFmt numFmtId="179" formatCode="_(* #,##0_);_(* \(#,##0\);_(* &quot;-&quot;??_);_(@_)"/>
    <numFmt numFmtId="180" formatCode="\$#,##0_);[Red]\(\$#,##0\)"/>
    <numFmt numFmtId="181" formatCode="_ * #,##0_ ;_ * \-#,##0_ ;_ * &quot;-&quot;??_ ;_ @_ "/>
    <numFmt numFmtId="182" formatCode="_-[$$-409]* #,##0.00_ ;_-[$$-409]* \-#,##0.00\ ;_-[$$-409]* &quot;-&quot;??_ ;_-@_ "/>
    <numFmt numFmtId="183" formatCode="_-[$$-409]* #,##0_ ;_-[$$-409]* \-#,##0\ ;_-[$$-409]* &quot;-&quot;_ ;_-@_ "/>
    <numFmt numFmtId="184" formatCode="\ #,##0\ &quot;MBps&quot;"/>
    <numFmt numFmtId="185" formatCode="0;;"/>
    <numFmt numFmtId="186" formatCode="#\'##0;\-#\'##0;0"/>
    <numFmt numFmtId="187" formatCode="&quot;$&quot;#\'###\'##0;\-&quot;$&quot;#\'###\'##0;&quot;$&quot;0"/>
  </numFmts>
  <fonts count="48">
    <font>
      <sz val="10"/>
      <name val="Arial"/>
      <family val="0"/>
    </font>
    <font>
      <sz val="11"/>
      <color indexed="8"/>
      <name val="Century Gothic"/>
      <family val="2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9"/>
      <name val="Arial"/>
      <family val="2"/>
    </font>
    <font>
      <sz val="12"/>
      <name val="宋体"/>
      <family val="0"/>
    </font>
    <font>
      <sz val="9"/>
      <name val="Arial"/>
      <family val="0"/>
    </font>
    <font>
      <b/>
      <i/>
      <sz val="9"/>
      <name val="Arial"/>
      <family val="0"/>
    </font>
    <font>
      <sz val="5"/>
      <name val="Arial"/>
      <family val="0"/>
    </font>
    <font>
      <sz val="10"/>
      <color indexed="8"/>
      <name val="Century Gothic"/>
      <family val="0"/>
    </font>
    <font>
      <sz val="10"/>
      <color indexed="10"/>
      <name val="Arial"/>
      <family val="0"/>
    </font>
    <font>
      <b/>
      <sz val="18"/>
      <color indexed="62"/>
      <name val="Book Antiqua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1"/>
      <color indexed="17"/>
      <name val="Century Gothic"/>
      <family val="2"/>
    </font>
    <font>
      <sz val="11"/>
      <color indexed="14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b/>
      <sz val="18"/>
      <color indexed="8"/>
      <name val="Century Gothic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006100"/>
      <name val="Century Gothic"/>
      <family val="2"/>
    </font>
    <font>
      <b/>
      <sz val="11"/>
      <color rgb="FFFA7D00"/>
      <name val="Century Gothic"/>
      <family val="2"/>
    </font>
    <font>
      <sz val="11"/>
      <color rgb="FFFA7D00"/>
      <name val="Century Gothic"/>
      <family val="2"/>
    </font>
    <font>
      <sz val="11"/>
      <color rgb="FF3F3F76"/>
      <name val="Century Gothic"/>
      <family val="2"/>
    </font>
    <font>
      <sz val="11"/>
      <color rgb="FF9C6500"/>
      <name val="Century Gothic"/>
      <family val="2"/>
    </font>
    <font>
      <sz val="11"/>
      <color rgb="FF9C0006"/>
      <name val="Century Gothic"/>
      <family val="2"/>
    </font>
    <font>
      <b/>
      <sz val="11"/>
      <color rgb="FF3F3F3F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Book Antiqu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2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2" fontId="0" fillId="0" borderId="0" applyFont="0" applyFill="0" applyBorder="0" applyAlignment="0" applyProtection="0"/>
    <xf numFmtId="0" fontId="7" fillId="0" borderId="0">
      <alignment/>
      <protection/>
    </xf>
  </cellStyleXfs>
  <cellXfs count="13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6" fillId="33" borderId="10" xfId="6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0" fillId="0" borderId="11" xfId="0" applyBorder="1" applyAlignment="1">
      <alignment/>
    </xf>
    <xf numFmtId="180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182" fontId="0" fillId="0" borderId="0" xfId="0" applyNumberFormat="1" applyAlignment="1">
      <alignment/>
    </xf>
    <xf numFmtId="179" fontId="8" fillId="0" borderId="0" xfId="0" applyNumberFormat="1" applyFont="1" applyAlignment="1">
      <alignment/>
    </xf>
    <xf numFmtId="179" fontId="8" fillId="0" borderId="0" xfId="43" applyNumberFormat="1" applyFont="1" applyAlignment="1">
      <alignment/>
    </xf>
    <xf numFmtId="179" fontId="8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82" fontId="8" fillId="0" borderId="0" xfId="60" applyNumberFormat="1" applyFont="1" applyBorder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3" fontId="8" fillId="0" borderId="0" xfId="47" applyNumberFormat="1" applyFont="1" applyBorder="1" applyAlignment="1">
      <alignment/>
    </xf>
    <xf numFmtId="183" fontId="8" fillId="0" borderId="0" xfId="43" applyNumberFormat="1" applyFont="1" applyAlignment="1">
      <alignment/>
    </xf>
    <xf numFmtId="183" fontId="0" fillId="0" borderId="0" xfId="0" applyNumberFormat="1" applyAlignment="1">
      <alignment/>
    </xf>
    <xf numFmtId="10" fontId="8" fillId="0" borderId="0" xfId="43" applyNumberFormat="1" applyFont="1" applyAlignment="1">
      <alignment/>
    </xf>
    <xf numFmtId="181" fontId="0" fillId="0" borderId="0" xfId="60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3" fontId="2" fillId="34" borderId="12" xfId="43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5" borderId="13" xfId="43" applyNumberFormat="1" applyFont="1" applyFill="1" applyBorder="1" applyAlignment="1">
      <alignment/>
    </xf>
    <xf numFmtId="182" fontId="0" fillId="35" borderId="0" xfId="43" applyNumberFormat="1" applyFont="1" applyFill="1" applyBorder="1" applyAlignment="1">
      <alignment/>
    </xf>
    <xf numFmtId="183" fontId="2" fillId="34" borderId="14" xfId="43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2" fontId="8" fillId="0" borderId="0" xfId="0" applyNumberFormat="1" applyFont="1" applyFill="1" applyBorder="1" applyAlignment="1">
      <alignment/>
    </xf>
    <xf numFmtId="183" fontId="8" fillId="0" borderId="0" xfId="0" applyNumberFormat="1" applyFont="1" applyAlignment="1">
      <alignment/>
    </xf>
    <xf numFmtId="183" fontId="8" fillId="0" borderId="0" xfId="0" applyNumberFormat="1" applyFont="1" applyFill="1" applyBorder="1" applyAlignment="1">
      <alignment/>
    </xf>
    <xf numFmtId="183" fontId="8" fillId="0" borderId="0" xfId="43" applyNumberFormat="1" applyFont="1" applyFill="1" applyBorder="1" applyAlignment="1">
      <alignment/>
    </xf>
    <xf numFmtId="182" fontId="0" fillId="7" borderId="0" xfId="43" applyNumberFormat="1" applyFont="1" applyFill="1" applyBorder="1" applyAlignment="1">
      <alignment/>
    </xf>
    <xf numFmtId="181" fontId="0" fillId="7" borderId="0" xfId="6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82" fontId="0" fillId="7" borderId="0" xfId="43" applyNumberFormat="1" applyFont="1" applyFill="1" applyBorder="1" applyAlignment="1">
      <alignment/>
    </xf>
    <xf numFmtId="174" fontId="0" fillId="7" borderId="0" xfId="60" applyNumberFormat="1" applyFont="1" applyFill="1" applyBorder="1" applyAlignment="1">
      <alignment/>
    </xf>
    <xf numFmtId="183" fontId="0" fillId="7" borderId="0" xfId="60" applyNumberFormat="1" applyFont="1" applyFill="1" applyBorder="1" applyAlignment="1">
      <alignment/>
    </xf>
    <xf numFmtId="174" fontId="0" fillId="7" borderId="0" xfId="43" applyNumberFormat="1" applyFont="1" applyFill="1" applyBorder="1" applyAlignment="1">
      <alignment/>
    </xf>
    <xf numFmtId="10" fontId="0" fillId="7" borderId="0" xfId="47" applyNumberFormat="1" applyFont="1" applyFill="1" applyBorder="1" applyAlignment="1">
      <alignment/>
    </xf>
    <xf numFmtId="183" fontId="0" fillId="7" borderId="0" xfId="0" applyNumberFormat="1" applyFont="1" applyFill="1" applyBorder="1" applyAlignment="1">
      <alignment/>
    </xf>
    <xf numFmtId="183" fontId="0" fillId="7" borderId="0" xfId="43" applyNumberFormat="1" applyFont="1" applyFill="1" applyBorder="1" applyAlignment="1">
      <alignment/>
    </xf>
    <xf numFmtId="184" fontId="0" fillId="7" borderId="0" xfId="60" applyNumberFormat="1" applyFont="1" applyFill="1" applyBorder="1" applyAlignment="1">
      <alignment/>
    </xf>
    <xf numFmtId="183" fontId="0" fillId="7" borderId="13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182" fontId="0" fillId="7" borderId="0" xfId="0" applyNumberFormat="1" applyFont="1" applyFill="1" applyBorder="1" applyAlignment="1">
      <alignment/>
    </xf>
    <xf numFmtId="49" fontId="4" fillId="11" borderId="15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49" fontId="4" fillId="17" borderId="15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9" fontId="0" fillId="7" borderId="0" xfId="47" applyFont="1" applyFill="1" applyBorder="1" applyAlignment="1">
      <alignment/>
    </xf>
    <xf numFmtId="10" fontId="0" fillId="7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" fontId="0" fillId="7" borderId="0" xfId="60" applyNumberFormat="1" applyFont="1" applyFill="1" applyBorder="1" applyAlignment="1">
      <alignment/>
    </xf>
    <xf numFmtId="0" fontId="0" fillId="11" borderId="16" xfId="0" applyFont="1" applyFill="1" applyBorder="1" applyAlignment="1">
      <alignment/>
    </xf>
    <xf numFmtId="183" fontId="0" fillId="7" borderId="13" xfId="0" applyNumberFormat="1" applyFont="1" applyFill="1" applyBorder="1" applyAlignment="1">
      <alignment/>
    </xf>
    <xf numFmtId="183" fontId="0" fillId="7" borderId="13" xfId="43" applyNumberFormat="1" applyFont="1" applyFill="1" applyBorder="1" applyAlignment="1">
      <alignment/>
    </xf>
    <xf numFmtId="49" fontId="0" fillId="7" borderId="13" xfId="43" applyNumberFormat="1" applyFont="1" applyFill="1" applyBorder="1" applyAlignment="1">
      <alignment/>
    </xf>
    <xf numFmtId="49" fontId="0" fillId="7" borderId="13" xfId="60" applyNumberFormat="1" applyFont="1" applyFill="1" applyBorder="1" applyAlignment="1">
      <alignment/>
    </xf>
    <xf numFmtId="182" fontId="0" fillId="7" borderId="0" xfId="60" applyNumberFormat="1" applyFont="1" applyFill="1" applyBorder="1" applyAlignment="1">
      <alignment/>
    </xf>
    <xf numFmtId="49" fontId="4" fillId="11" borderId="15" xfId="43" applyNumberFormat="1" applyFont="1" applyFill="1" applyBorder="1" applyAlignment="1">
      <alignment/>
    </xf>
    <xf numFmtId="182" fontId="0" fillId="11" borderId="16" xfId="43" applyNumberFormat="1" applyFont="1" applyFill="1" applyBorder="1" applyAlignment="1">
      <alignment/>
    </xf>
    <xf numFmtId="182" fontId="0" fillId="11" borderId="16" xfId="43" applyNumberFormat="1" applyFont="1" applyFill="1" applyBorder="1" applyAlignment="1">
      <alignment/>
    </xf>
    <xf numFmtId="9" fontId="0" fillId="11" borderId="16" xfId="47" applyFont="1" applyFill="1" applyBorder="1" applyAlignment="1">
      <alignment/>
    </xf>
    <xf numFmtId="174" fontId="0" fillId="7" borderId="13" xfId="60" applyNumberFormat="1" applyFont="1" applyFill="1" applyBorder="1" applyAlignment="1">
      <alignment/>
    </xf>
    <xf numFmtId="174" fontId="0" fillId="7" borderId="13" xfId="43" applyNumberFormat="1" applyFont="1" applyFill="1" applyBorder="1" applyAlignment="1">
      <alignment/>
    </xf>
    <xf numFmtId="184" fontId="0" fillId="7" borderId="0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183" fontId="4" fillId="11" borderId="15" xfId="0" applyNumberFormat="1" applyFont="1" applyFill="1" applyBorder="1" applyAlignment="1">
      <alignment/>
    </xf>
    <xf numFmtId="1" fontId="0" fillId="7" borderId="13" xfId="0" applyNumberFormat="1" applyFont="1" applyFill="1" applyBorder="1" applyAlignment="1">
      <alignment/>
    </xf>
    <xf numFmtId="183" fontId="2" fillId="34" borderId="14" xfId="0" applyNumberFormat="1" applyFont="1" applyFill="1" applyBorder="1" applyAlignment="1">
      <alignment/>
    </xf>
    <xf numFmtId="183" fontId="2" fillId="34" borderId="12" xfId="0" applyNumberFormat="1" applyFont="1" applyFill="1" applyBorder="1" applyAlignment="1">
      <alignment/>
    </xf>
    <xf numFmtId="183" fontId="0" fillId="34" borderId="12" xfId="43" applyNumberFormat="1" applyFont="1" applyFill="1" applyBorder="1" applyAlignment="1">
      <alignment/>
    </xf>
    <xf numFmtId="183" fontId="47" fillId="34" borderId="12" xfId="43" applyNumberFormat="1" applyFont="1" applyFill="1" applyBorder="1" applyAlignment="1">
      <alignment/>
    </xf>
    <xf numFmtId="183" fontId="47" fillId="34" borderId="12" xfId="43" applyNumberFormat="1" applyFont="1" applyFill="1" applyBorder="1" applyAlignment="1">
      <alignment/>
    </xf>
    <xf numFmtId="49" fontId="2" fillId="11" borderId="15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3" fillId="7" borderId="13" xfId="0" applyNumberFormat="1" applyFont="1" applyFill="1" applyBorder="1" applyAlignment="1">
      <alignment/>
    </xf>
    <xf numFmtId="183" fontId="4" fillId="11" borderId="17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185" fontId="0" fillId="7" borderId="13" xfId="0" applyNumberFormat="1" applyFont="1" applyFill="1" applyBorder="1" applyAlignment="1">
      <alignment/>
    </xf>
    <xf numFmtId="185" fontId="0" fillId="7" borderId="0" xfId="60" applyNumberFormat="1" applyFont="1" applyFill="1" applyBorder="1" applyAlignment="1">
      <alignment/>
    </xf>
    <xf numFmtId="185" fontId="0" fillId="7" borderId="0" xfId="0" applyNumberFormat="1" applyFont="1" applyFill="1" applyBorder="1" applyAlignment="1">
      <alignment/>
    </xf>
    <xf numFmtId="184" fontId="0" fillId="7" borderId="13" xfId="60" applyNumberFormat="1" applyFont="1" applyFill="1" applyBorder="1" applyAlignment="1">
      <alignment/>
    </xf>
    <xf numFmtId="2" fontId="0" fillId="7" borderId="0" xfId="60" applyNumberFormat="1" applyFont="1" applyFill="1" applyBorder="1" applyAlignment="1">
      <alignment/>
    </xf>
    <xf numFmtId="183" fontId="4" fillId="7" borderId="13" xfId="0" applyNumberFormat="1" applyFont="1" applyFill="1" applyBorder="1" applyAlignment="1">
      <alignment/>
    </xf>
    <xf numFmtId="182" fontId="3" fillId="7" borderId="0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82" fontId="0" fillId="34" borderId="20" xfId="0" applyNumberFormat="1" applyFont="1" applyFill="1" applyBorder="1" applyAlignment="1">
      <alignment/>
    </xf>
    <xf numFmtId="1" fontId="2" fillId="11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49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183" fontId="3" fillId="7" borderId="15" xfId="0" applyNumberFormat="1" applyFont="1" applyFill="1" applyBorder="1" applyAlignment="1">
      <alignment/>
    </xf>
    <xf numFmtId="183" fontId="0" fillId="7" borderId="16" xfId="0" applyNumberFormat="1" applyFont="1" applyFill="1" applyBorder="1" applyAlignment="1">
      <alignment/>
    </xf>
    <xf numFmtId="183" fontId="2" fillId="7" borderId="13" xfId="0" applyNumberFormat="1" applyFont="1" applyFill="1" applyBorder="1" applyAlignment="1">
      <alignment/>
    </xf>
    <xf numFmtId="183" fontId="3" fillId="7" borderId="13" xfId="0" applyNumberFormat="1" applyFont="1" applyFill="1" applyBorder="1" applyAlignment="1">
      <alignment/>
    </xf>
    <xf numFmtId="183" fontId="3" fillId="34" borderId="13" xfId="0" applyNumberFormat="1" applyFont="1" applyFill="1" applyBorder="1" applyAlignment="1">
      <alignment/>
    </xf>
    <xf numFmtId="183" fontId="0" fillId="34" borderId="0" xfId="0" applyNumberFormat="1" applyFont="1" applyFill="1" applyBorder="1" applyAlignment="1">
      <alignment/>
    </xf>
    <xf numFmtId="183" fontId="3" fillId="34" borderId="19" xfId="0" applyNumberFormat="1" applyFont="1" applyFill="1" applyBorder="1" applyAlignment="1">
      <alignment/>
    </xf>
    <xf numFmtId="183" fontId="0" fillId="34" borderId="20" xfId="0" applyNumberFormat="1" applyFont="1" applyFill="1" applyBorder="1" applyAlignment="1">
      <alignment/>
    </xf>
    <xf numFmtId="183" fontId="0" fillId="7" borderId="18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49" fontId="0" fillId="7" borderId="13" xfId="43" applyNumberFormat="1" applyFont="1" applyFill="1" applyBorder="1" applyAlignment="1">
      <alignment/>
    </xf>
    <xf numFmtId="10" fontId="0" fillId="7" borderId="0" xfId="43" applyNumberFormat="1" applyFont="1" applyFill="1" applyBorder="1" applyAlignment="1">
      <alignment/>
    </xf>
    <xf numFmtId="10" fontId="8" fillId="0" borderId="0" xfId="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Currency" xfId="43"/>
    <cellStyle name="Currency [0]" xfId="44"/>
    <cellStyle name="Neutra" xfId="45"/>
    <cellStyle name="Observação" xfId="46"/>
    <cellStyle name="Percent" xfId="47"/>
    <cellStyle name="Ruim" xfId="48"/>
    <cellStyle name="Saída" xfId="49"/>
    <cellStyle name="Comma [0]" xfId="50"/>
    <cellStyle name="Texto de Aviso" xfId="51"/>
    <cellStyle name="Texto Explicativo" xfId="52"/>
    <cellStyle name="Título" xfId="53"/>
    <cellStyle name="Título 1" xfId="54"/>
    <cellStyle name="Título 2" xfId="55"/>
    <cellStyle name="Título 3" xfId="56"/>
    <cellStyle name="Título 4" xfId="57"/>
    <cellStyle name="Total" xfId="58"/>
    <cellStyle name="Verificar Célula" xfId="59"/>
    <cellStyle name="Comma" xfId="60"/>
    <cellStyle name="常规_SAG3000-4U_classis_pricing_20110419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Crescimento de clientes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8925"/>
          <c:w val="0.92675"/>
          <c:h val="0.8072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N?mero total de clientes Guin? + Guin?-Bissau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9645168"/>
        <c:axId val="19697649"/>
      </c:areaChart>
      <c:catAx>
        <c:axId val="9645168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97649"/>
        <c:crosses val="autoZero"/>
        <c:auto val="1"/>
        <c:lblOffset val="100"/>
        <c:tickLblSkip val="6"/>
        <c:noMultiLvlLbl val="0"/>
      </c:catAx>
      <c:valAx>
        <c:axId val="19697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451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Renda l?quida (mensal)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8475"/>
          <c:w val="0.9285"/>
          <c:h val="0.8005"/>
        </c:manualLayout>
      </c:layout>
      <c:areaChart>
        <c:grouping val="standard"/>
        <c:varyColors val="0"/>
        <c:ser>
          <c:idx val="1"/>
          <c:order val="0"/>
          <c:tx>
            <c:strRef>
              <c:f>Detail!$A$121</c:f>
              <c:strCache>
                <c:ptCount val="1"/>
                <c:pt idx="0">
                  <c:v>RENDA L?QUIDA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Detail!$C$121:$BV$121</c:f>
              <c:numCache>
                <c:ptCount val="72"/>
                <c:pt idx="0">
                  <c:v>-180053.7549210707</c:v>
                </c:pt>
                <c:pt idx="1">
                  <c:v>-433290.13533604314</c:v>
                </c:pt>
                <c:pt idx="2">
                  <c:v>-402461.87029823824</c:v>
                </c:pt>
                <c:pt idx="3">
                  <c:v>-963950.1825675347</c:v>
                </c:pt>
                <c:pt idx="4">
                  <c:v>-822065.2664688756</c:v>
                </c:pt>
                <c:pt idx="5">
                  <c:v>-732450.0506008882</c:v>
                </c:pt>
                <c:pt idx="6">
                  <c:v>329651.99498979485</c:v>
                </c:pt>
                <c:pt idx="7">
                  <c:v>-1962827.9294394841</c:v>
                </c:pt>
                <c:pt idx="8">
                  <c:v>-397473.41285435075</c:v>
                </c:pt>
                <c:pt idx="9">
                  <c:v>-196657.89725951647</c:v>
                </c:pt>
                <c:pt idx="10">
                  <c:v>-111189.41280765197</c:v>
                </c:pt>
                <c:pt idx="11">
                  <c:v>-26987.044009638368</c:v>
                </c:pt>
                <c:pt idx="12">
                  <c:v>-190232.83766578243</c:v>
                </c:pt>
                <c:pt idx="13">
                  <c:v>-145428.08170365304</c:v>
                </c:pt>
                <c:pt idx="14">
                  <c:v>-46556.21016284631</c:v>
                </c:pt>
                <c:pt idx="15">
                  <c:v>16489.959093097495</c:v>
                </c:pt>
                <c:pt idx="16">
                  <c:v>84871.22367789166</c:v>
                </c:pt>
                <c:pt idx="17">
                  <c:v>151324.64837445985</c:v>
                </c:pt>
                <c:pt idx="18">
                  <c:v>301680.14307336014</c:v>
                </c:pt>
                <c:pt idx="19">
                  <c:v>405827.66120553896</c:v>
                </c:pt>
                <c:pt idx="20">
                  <c:v>225628.4730071254</c:v>
                </c:pt>
                <c:pt idx="21">
                  <c:v>293157.1007857655</c:v>
                </c:pt>
                <c:pt idx="22">
                  <c:v>417672.1501646326</c:v>
                </c:pt>
                <c:pt idx="23">
                  <c:v>891925.4872542364</c:v>
                </c:pt>
                <c:pt idx="24">
                  <c:v>1245466.5266091644</c:v>
                </c:pt>
                <c:pt idx="25">
                  <c:v>1421543.2704526312</c:v>
                </c:pt>
                <c:pt idx="26">
                  <c:v>1137784.3064576746</c:v>
                </c:pt>
                <c:pt idx="27">
                  <c:v>1312105.5169182392</c:v>
                </c:pt>
                <c:pt idx="28">
                  <c:v>1497625.3106813761</c:v>
                </c:pt>
                <c:pt idx="29">
                  <c:v>1699120.8896912476</c:v>
                </c:pt>
                <c:pt idx="30">
                  <c:v>1289946.5718850035</c:v>
                </c:pt>
                <c:pt idx="31">
                  <c:v>1476425.9163965234</c:v>
                </c:pt>
                <c:pt idx="32">
                  <c:v>1680249.8900409332</c:v>
                </c:pt>
                <c:pt idx="33">
                  <c:v>1529091.3455310008</c:v>
                </c:pt>
                <c:pt idx="34">
                  <c:v>1764524.323163007</c:v>
                </c:pt>
                <c:pt idx="35">
                  <c:v>2018118.5985988257</c:v>
                </c:pt>
                <c:pt idx="36">
                  <c:v>1247662.589665469</c:v>
                </c:pt>
                <c:pt idx="37">
                  <c:v>1454237.0837080476</c:v>
                </c:pt>
                <c:pt idx="38">
                  <c:v>1674433.6281309961</c:v>
                </c:pt>
                <c:pt idx="39">
                  <c:v>1539435.4965643873</c:v>
                </c:pt>
                <c:pt idx="40">
                  <c:v>1790943.4726785873</c:v>
                </c:pt>
                <c:pt idx="41">
                  <c:v>2061079.4959075805</c:v>
                </c:pt>
                <c:pt idx="42">
                  <c:v>2452540.3342420845</c:v>
                </c:pt>
                <c:pt idx="43">
                  <c:v>2748826.6756317564</c:v>
                </c:pt>
                <c:pt idx="44">
                  <c:v>2693811.837727654</c:v>
                </c:pt>
                <c:pt idx="45">
                  <c:v>3030418.8355629942</c:v>
                </c:pt>
                <c:pt idx="46">
                  <c:v>3391842.594650347</c:v>
                </c:pt>
                <c:pt idx="47">
                  <c:v>3774492.46394806</c:v>
                </c:pt>
                <c:pt idx="48">
                  <c:v>1621937.7558779903</c:v>
                </c:pt>
                <c:pt idx="49">
                  <c:v>1898288.8980966243</c:v>
                </c:pt>
                <c:pt idx="50">
                  <c:v>2192458.468573048</c:v>
                </c:pt>
                <c:pt idx="51">
                  <c:v>2137268.909688068</c:v>
                </c:pt>
                <c:pt idx="52">
                  <c:v>2470855.9108796353</c:v>
                </c:pt>
                <c:pt idx="53">
                  <c:v>2454851.705397313</c:v>
                </c:pt>
                <c:pt idx="54">
                  <c:v>3021433.306388424</c:v>
                </c:pt>
                <c:pt idx="55">
                  <c:v>3404222.674362516</c:v>
                </c:pt>
                <c:pt idx="56">
                  <c:v>3441065.382311912</c:v>
                </c:pt>
                <c:pt idx="57">
                  <c:v>3874171.691235563</c:v>
                </c:pt>
                <c:pt idx="58">
                  <c:v>3963149.2985205604</c:v>
                </c:pt>
                <c:pt idx="59">
                  <c:v>4086841.5217916872</c:v>
                </c:pt>
                <c:pt idx="60">
                  <c:v>2866093.603920292</c:v>
                </c:pt>
                <c:pt idx="61">
                  <c:v>2912306.892237657</c:v>
                </c:pt>
                <c:pt idx="62">
                  <c:v>3349051.5337732597</c:v>
                </c:pt>
                <c:pt idx="63">
                  <c:v>3448860.6934457757</c:v>
                </c:pt>
                <c:pt idx="64">
                  <c:v>3578445.1509231464</c:v>
                </c:pt>
                <c:pt idx="65">
                  <c:v>3740887.0649479446</c:v>
                </c:pt>
                <c:pt idx="66">
                  <c:v>4560897.582654079</c:v>
                </c:pt>
                <c:pt idx="67">
                  <c:v>4765739.01141315</c:v>
                </c:pt>
                <c:pt idx="68">
                  <c:v>5006538.120806587</c:v>
                </c:pt>
                <c:pt idx="69">
                  <c:v>5286172.816873283</c:v>
                </c:pt>
                <c:pt idx="70">
                  <c:v>5614603.055665705</c:v>
                </c:pt>
                <c:pt idx="71">
                  <c:v>5989007.04298601</c:v>
                </c:pt>
              </c:numCache>
            </c:numRef>
          </c:val>
        </c:ser>
        <c:axId val="23601226"/>
        <c:axId val="11084443"/>
      </c:areaChart>
      <c:catAx>
        <c:axId val="23601226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84443"/>
        <c:crosses val="autoZero"/>
        <c:auto val="1"/>
        <c:lblOffset val="100"/>
        <c:tickLblSkip val="6"/>
        <c:noMultiLvlLbl val="0"/>
      </c:catAx>
      <c:valAx>
        <c:axId val="11084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0122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Fluxo de caixa</a:t>
            </a:r>
          </a:p>
        </c:rich>
      </c:tx>
      <c:layout>
        <c:manualLayout>
          <c:xMode val="factor"/>
          <c:yMode val="factor"/>
          <c:x val="-0.003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23425"/>
          <c:w val="0.92725"/>
          <c:h val="0.761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Saldo no banco no fim do m?s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43061114"/>
        <c:axId val="52005707"/>
      </c:areaChart>
      <c:catAx>
        <c:axId val="4306111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05707"/>
        <c:crosses val="autoZero"/>
        <c:auto val="1"/>
        <c:lblOffset val="100"/>
        <c:tickLblSkip val="6"/>
        <c:noMultiLvlLbl val="0"/>
      </c:catAx>
      <c:valAx>
        <c:axId val="52005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611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Valor do empr?stimo</a:t>
            </a:r>
          </a:p>
        </c:rich>
      </c:tx>
      <c:layout>
        <c:manualLayout>
          <c:xMode val="factor"/>
          <c:yMode val="factor"/>
          <c:x val="-0.006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6625"/>
          <c:w val="0.92625"/>
          <c:h val="0.722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Valor do empr?stimo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65398180"/>
        <c:axId val="51712709"/>
      </c:areaChart>
      <c:catAx>
        <c:axId val="65398180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12709"/>
        <c:crosses val="autoZero"/>
        <c:auto val="1"/>
        <c:lblOffset val="100"/>
        <c:tickLblSkip val="6"/>
        <c:noMultiLvlLbl val="0"/>
      </c:catAx>
      <c:valAx>
        <c:axId val="51712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981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Patrim?nio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475"/>
          <c:w val="0.92475"/>
          <c:h val="0.800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62761198"/>
        <c:axId val="27979871"/>
      </c:areaChart>
      <c:catAx>
        <c:axId val="62761198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79871"/>
        <c:crosses val="autoZero"/>
        <c:auto val="1"/>
        <c:lblOffset val="100"/>
        <c:tickLblSkip val="6"/>
        <c:noMultiLvlLbl val="0"/>
      </c:catAx>
      <c:valAx>
        <c:axId val="27979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611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Crescimento de clientes</a:t>
            </a:r>
          </a:p>
        </c:rich>
      </c:tx>
      <c:layout>
        <c:manualLayout>
          <c:xMode val="factor"/>
          <c:yMode val="factor"/>
          <c:x val="-0.0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22975"/>
          <c:w val="0.924"/>
          <c:h val="0.7667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N?mero total de clientes Guin? + Guin?-Bissau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50492248"/>
        <c:axId val="51777049"/>
      </c:areaChart>
      <c:catAx>
        <c:axId val="50492248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77049"/>
        <c:crosses val="autoZero"/>
        <c:auto val="1"/>
        <c:lblOffset val="100"/>
        <c:tickLblSkip val="6"/>
        <c:noMultiLvlLbl val="0"/>
      </c:catAx>
      <c:valAx>
        <c:axId val="51777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922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Fluxo de caixa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855"/>
          <c:w val="0.92375"/>
          <c:h val="0.810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Saldo no banco no fim do m?s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63340258"/>
        <c:axId val="33191411"/>
      </c:areaChart>
      <c:catAx>
        <c:axId val="63340258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91411"/>
        <c:crosses val="autoZero"/>
        <c:auto val="1"/>
        <c:lblOffset val="100"/>
        <c:tickLblSkip val="6"/>
        <c:noMultiLvlLbl val="0"/>
      </c:catAx>
      <c:valAx>
        <c:axId val="33191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3402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Valor de empr?stimo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915"/>
          <c:w val="0.9235"/>
          <c:h val="0.804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Valor do empr?stimo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30287244"/>
        <c:axId val="4149741"/>
      </c:areaChart>
      <c:catAx>
        <c:axId val="3028724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9741"/>
        <c:crosses val="autoZero"/>
        <c:auto val="1"/>
        <c:lblOffset val="100"/>
        <c:tickLblSkip val="6"/>
        <c:noMultiLvlLbl val="0"/>
      </c:catAx>
      <c:valAx>
        <c:axId val="4149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872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Ativos</a:t>
            </a:r>
          </a:p>
        </c:rich>
      </c:tx>
      <c:layout>
        <c:manualLayout>
          <c:xMode val="factor"/>
          <c:yMode val="factor"/>
          <c:x val="-0.0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405"/>
          <c:w val="0.929"/>
          <c:h val="0.749"/>
        </c:manualLayout>
      </c:layout>
      <c:areaChart>
        <c:grouping val="standard"/>
        <c:varyColors val="0"/>
        <c:ser>
          <c:idx val="1"/>
          <c:order val="0"/>
          <c:tx>
            <c:strRef>
              <c:f>Detail!$A$84</c:f>
              <c:strCache>
                <c:ptCount val="1"/>
                <c:pt idx="0">
                  <c:v>Valor de hardware depreciado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Detail!$C$84:$BV$84</c:f>
              <c:numCache>
                <c:ptCount val="72"/>
                <c:pt idx="0">
                  <c:v>3872800</c:v>
                </c:pt>
                <c:pt idx="1">
                  <c:v>5452460.911745596</c:v>
                </c:pt>
                <c:pt idx="2">
                  <c:v>6994131.693076219</c:v>
                </c:pt>
                <c:pt idx="3">
                  <c:v>8498725.989444647</c:v>
                </c:pt>
                <c:pt idx="4">
                  <c:v>9967135.473543778</c:v>
                </c:pt>
                <c:pt idx="5">
                  <c:v>11400230.373741569</c:v>
                </c:pt>
                <c:pt idx="6">
                  <c:v>12798859.989807347</c:v>
                </c:pt>
                <c:pt idx="7">
                  <c:v>14163853.196235145</c:v>
                </c:pt>
                <c:pt idx="8">
                  <c:v>15496018.933462327</c:v>
                </c:pt>
                <c:pt idx="9">
                  <c:v>16796146.687274646</c:v>
                </c:pt>
                <c:pt idx="10">
                  <c:v>18065006.956681795</c:v>
                </c:pt>
                <c:pt idx="11">
                  <c:v>19303351.71054081</c:v>
                </c:pt>
                <c:pt idx="12">
                  <c:v>19954314.833197836</c:v>
                </c:pt>
                <c:pt idx="13">
                  <c:v>20589622.58719872</c:v>
                </c:pt>
                <c:pt idx="14">
                  <c:v>21209651.4770784</c:v>
                </c:pt>
                <c:pt idx="15">
                  <c:v>21814768.952608056</c:v>
                </c:pt>
                <c:pt idx="16">
                  <c:v>22405333.62655807</c:v>
                </c:pt>
                <c:pt idx="17">
                  <c:v>22981695.487223905</c:v>
                </c:pt>
                <c:pt idx="18">
                  <c:v>23544196.105840825</c:v>
                </c:pt>
                <c:pt idx="19">
                  <c:v>24093168.83901039</c:v>
                </c:pt>
                <c:pt idx="20">
                  <c:v>24628939.026258674</c:v>
                </c:pt>
                <c:pt idx="21">
                  <c:v>25151824.182843305</c:v>
                </c:pt>
                <c:pt idx="22">
                  <c:v>25662134.187923584</c:v>
                </c:pt>
                <c:pt idx="23">
                  <c:v>26160171.468205195</c:v>
                </c:pt>
                <c:pt idx="24">
                  <c:v>26646231.177168347</c:v>
                </c:pt>
                <c:pt idx="25">
                  <c:v>27120601.36998555</c:v>
                </c:pt>
                <c:pt idx="26">
                  <c:v>27583563.17423271</c:v>
                </c:pt>
                <c:pt idx="27">
                  <c:v>28035390.956494693</c:v>
                </c:pt>
                <c:pt idx="28">
                  <c:v>28476352.4849641</c:v>
                </c:pt>
                <c:pt idx="29">
                  <c:v>28906709.088129614</c:v>
                </c:pt>
                <c:pt idx="30">
                  <c:v>29326715.809647977</c:v>
                </c:pt>
                <c:pt idx="31">
                  <c:v>29736621.55949134</c:v>
                </c:pt>
                <c:pt idx="32">
                  <c:v>30136669.26145961</c:v>
                </c:pt>
                <c:pt idx="33">
                  <c:v>30527095.997145195</c:v>
                </c:pt>
                <c:pt idx="34">
                  <c:v>30908133.146435432</c:v>
                </c:pt>
                <c:pt idx="35">
                  <c:v>31280006.52463603</c:v>
                </c:pt>
                <c:pt idx="36">
                  <c:v>31642936.516296737</c:v>
                </c:pt>
                <c:pt idx="37">
                  <c:v>31997138.205818564</c:v>
                </c:pt>
                <c:pt idx="38">
                  <c:v>32342821.504919965</c:v>
                </c:pt>
                <c:pt idx="39">
                  <c:v>32680191.27703751</c:v>
                </c:pt>
                <c:pt idx="40">
                  <c:v>33009447.45873478</c:v>
                </c:pt>
                <c:pt idx="41">
                  <c:v>33330785.17819145</c:v>
                </c:pt>
                <c:pt idx="42">
                  <c:v>33644394.870842725</c:v>
                </c:pt>
                <c:pt idx="43">
                  <c:v>33950462.39223772</c:v>
                </c:pt>
                <c:pt idx="44">
                  <c:v>34249169.12818369</c:v>
                </c:pt>
                <c:pt idx="45">
                  <c:v>34540692.10224125</c:v>
                </c:pt>
                <c:pt idx="46">
                  <c:v>34825204.08063444</c:v>
                </c:pt>
                <c:pt idx="47">
                  <c:v>34963473.67463778</c:v>
                </c:pt>
                <c:pt idx="48">
                  <c:v>35098417.94744747</c:v>
                </c:pt>
                <c:pt idx="49">
                  <c:v>35230116.87153411</c:v>
                </c:pt>
                <c:pt idx="50">
                  <c:v>35358648.49606655</c:v>
                </c:pt>
                <c:pt idx="51">
                  <c:v>35484088.993166424</c:v>
                </c:pt>
                <c:pt idx="52">
                  <c:v>35606512.703050315</c:v>
                </c:pt>
                <c:pt idx="53">
                  <c:v>35725992.178086214</c:v>
                </c:pt>
                <c:pt idx="54">
                  <c:v>35842598.22579048</c:v>
                </c:pt>
                <c:pt idx="55">
                  <c:v>35956399.950790726</c:v>
                </c:pt>
                <c:pt idx="56">
                  <c:v>36067464.79577953</c:v>
                </c:pt>
                <c:pt idx="57">
                  <c:v>36175858.58148323</c:v>
                </c:pt>
                <c:pt idx="58">
                  <c:v>36281645.54566945</c:v>
                </c:pt>
                <c:pt idx="59">
                  <c:v>36384888.38121657</c:v>
                </c:pt>
                <c:pt idx="60">
                  <c:v>36485648.273267604</c:v>
                </c:pt>
                <c:pt idx="61">
                  <c:v>36583984.93549054</c:v>
                </c:pt>
                <c:pt idx="62">
                  <c:v>36679956.64546667</c:v>
                </c:pt>
                <c:pt idx="63">
                  <c:v>36773620.279227816</c:v>
                </c:pt>
                <c:pt idx="64">
                  <c:v>36865031.344962955</c:v>
                </c:pt>
                <c:pt idx="65">
                  <c:v>36954244.01591424</c:v>
                </c:pt>
                <c:pt idx="66">
                  <c:v>37041311.16248184</c:v>
                </c:pt>
                <c:pt idx="67">
                  <c:v>37126284.38355671</c:v>
                </c:pt>
                <c:pt idx="68">
                  <c:v>37209214.03709983</c:v>
                </c:pt>
                <c:pt idx="69">
                  <c:v>37290149.269985996</c:v>
                </c:pt>
                <c:pt idx="70">
                  <c:v>37369138.04712989</c:v>
                </c:pt>
                <c:pt idx="71">
                  <c:v>37446227.179911695</c:v>
                </c:pt>
              </c:numCache>
            </c:numRef>
          </c:val>
        </c:ser>
        <c:axId val="37347670"/>
        <c:axId val="584711"/>
      </c:areaChart>
      <c:catAx>
        <c:axId val="37347670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711"/>
        <c:crosses val="autoZero"/>
        <c:auto val="1"/>
        <c:lblOffset val="100"/>
        <c:tickLblSkip val="6"/>
        <c:noMultiLvlLbl val="0"/>
      </c:catAx>
      <c:valAx>
        <c:axId val="584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476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Patrim?nio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545"/>
          <c:w val="0.92825"/>
          <c:h val="0.833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5262400"/>
        <c:axId val="47361601"/>
      </c:areaChart>
      <c:catAx>
        <c:axId val="5262400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61601"/>
        <c:crosses val="autoZero"/>
        <c:auto val="1"/>
        <c:lblOffset val="100"/>
        <c:tickLblSkip val="6"/>
        <c:noMultiLvlLbl val="0"/>
      </c:catAx>
      <c:valAx>
        <c:axId val="47361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240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22</xdr:row>
      <xdr:rowOff>66675</xdr:rowOff>
    </xdr:from>
    <xdr:to>
      <xdr:col>7</xdr:col>
      <xdr:colOff>895350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562475" y="3667125"/>
        <a:ext cx="336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66675</xdr:rowOff>
    </xdr:from>
    <xdr:to>
      <xdr:col>7</xdr:col>
      <xdr:colOff>914400</xdr:colOff>
      <xdr:row>11</xdr:row>
      <xdr:rowOff>133350</xdr:rowOff>
    </xdr:to>
    <xdr:graphicFrame>
      <xdr:nvGraphicFramePr>
        <xdr:cNvPr id="2" name="Chart 1"/>
        <xdr:cNvGraphicFramePr/>
      </xdr:nvGraphicFramePr>
      <xdr:xfrm>
        <a:off x="4572000" y="66675"/>
        <a:ext cx="337185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0</xdr:rowOff>
    </xdr:from>
    <xdr:to>
      <xdr:col>7</xdr:col>
      <xdr:colOff>895350</xdr:colOff>
      <xdr:row>22</xdr:row>
      <xdr:rowOff>38100</xdr:rowOff>
    </xdr:to>
    <xdr:graphicFrame>
      <xdr:nvGraphicFramePr>
        <xdr:cNvPr id="3" name="Chart 1"/>
        <xdr:cNvGraphicFramePr/>
      </xdr:nvGraphicFramePr>
      <xdr:xfrm>
        <a:off x="4572000" y="1981200"/>
        <a:ext cx="3352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22</xdr:row>
      <xdr:rowOff>0</xdr:rowOff>
    </xdr:from>
    <xdr:to>
      <xdr:col>2</xdr:col>
      <xdr:colOff>1190625</xdr:colOff>
      <xdr:row>36</xdr:row>
      <xdr:rowOff>95250</xdr:rowOff>
    </xdr:to>
    <xdr:graphicFrame>
      <xdr:nvGraphicFramePr>
        <xdr:cNvPr id="4" name="Chart 1"/>
        <xdr:cNvGraphicFramePr/>
      </xdr:nvGraphicFramePr>
      <xdr:xfrm>
        <a:off x="361950" y="3600450"/>
        <a:ext cx="32956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8</xdr:col>
      <xdr:colOff>66675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7150" y="85725"/>
        <a:ext cx="3286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133350</xdr:rowOff>
    </xdr:from>
    <xdr:to>
      <xdr:col>8</xdr:col>
      <xdr:colOff>57150</xdr:colOff>
      <xdr:row>27</xdr:row>
      <xdr:rowOff>66675</xdr:rowOff>
    </xdr:to>
    <xdr:graphicFrame>
      <xdr:nvGraphicFramePr>
        <xdr:cNvPr id="2" name="Chart 1"/>
        <xdr:cNvGraphicFramePr/>
      </xdr:nvGraphicFramePr>
      <xdr:xfrm>
        <a:off x="57150" y="2076450"/>
        <a:ext cx="32766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95250</xdr:rowOff>
    </xdr:from>
    <xdr:to>
      <xdr:col>8</xdr:col>
      <xdr:colOff>57150</xdr:colOff>
      <xdr:row>41</xdr:row>
      <xdr:rowOff>95250</xdr:rowOff>
    </xdr:to>
    <xdr:graphicFrame>
      <xdr:nvGraphicFramePr>
        <xdr:cNvPr id="3" name="Chart 1"/>
        <xdr:cNvGraphicFramePr/>
      </xdr:nvGraphicFramePr>
      <xdr:xfrm>
        <a:off x="66675" y="4467225"/>
        <a:ext cx="32670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95250</xdr:colOff>
      <xdr:row>1</xdr:row>
      <xdr:rowOff>9525</xdr:rowOff>
    </xdr:from>
    <xdr:to>
      <xdr:col>18</xdr:col>
      <xdr:colOff>133350</xdr:colOff>
      <xdr:row>12</xdr:row>
      <xdr:rowOff>66675</xdr:rowOff>
    </xdr:to>
    <xdr:graphicFrame>
      <xdr:nvGraphicFramePr>
        <xdr:cNvPr id="4" name="Chart 1"/>
        <xdr:cNvGraphicFramePr/>
      </xdr:nvGraphicFramePr>
      <xdr:xfrm>
        <a:off x="5419725" y="171450"/>
        <a:ext cx="349567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12</xdr:row>
      <xdr:rowOff>133350</xdr:rowOff>
    </xdr:from>
    <xdr:to>
      <xdr:col>18</xdr:col>
      <xdr:colOff>114300</xdr:colOff>
      <xdr:row>30</xdr:row>
      <xdr:rowOff>66675</xdr:rowOff>
    </xdr:to>
    <xdr:graphicFrame>
      <xdr:nvGraphicFramePr>
        <xdr:cNvPr id="5" name="Chart 1"/>
        <xdr:cNvGraphicFramePr/>
      </xdr:nvGraphicFramePr>
      <xdr:xfrm>
        <a:off x="5438775" y="2076450"/>
        <a:ext cx="34575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123825</xdr:colOff>
      <xdr:row>31</xdr:row>
      <xdr:rowOff>66675</xdr:rowOff>
    </xdr:from>
    <xdr:to>
      <xdr:col>18</xdr:col>
      <xdr:colOff>114300</xdr:colOff>
      <xdr:row>46</xdr:row>
      <xdr:rowOff>0</xdr:rowOff>
    </xdr:to>
    <xdr:graphicFrame>
      <xdr:nvGraphicFramePr>
        <xdr:cNvPr id="6" name="Chart 1"/>
        <xdr:cNvGraphicFramePr/>
      </xdr:nvGraphicFramePr>
      <xdr:xfrm>
        <a:off x="5448300" y="5086350"/>
        <a:ext cx="34480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fink\Library\Mail\POP-afink_gni@q3.fink.org\INBOX.mbox\Biz_Plan.mimeattach\Arbeitsordner\Global-Networks\Bewerbungsdokumentation\Business%20Plan\BebbiNET_BizPlan#6-IP2(mod.Max%2010Y+2.Net+3.N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Overview 2"/>
      <sheetName val="Cell Hardware"/>
      <sheetName val="Cell Related Hardware"/>
      <sheetName val="Common Hardware"/>
      <sheetName val="Tabelle2"/>
      <sheetName val="Monthly Overview"/>
    </sheetNames>
    <sheetDataSet>
      <sheetData sheetId="1">
        <row r="14">
          <cell r="D14">
            <v>11700</v>
          </cell>
        </row>
      </sheetData>
      <sheetData sheetId="3">
        <row r="23">
          <cell r="G23">
            <v>1051342.5</v>
          </cell>
        </row>
      </sheetData>
      <sheetData sheetId="5">
        <row r="48">
          <cell r="C48">
            <v>1.37767</v>
          </cell>
        </row>
        <row r="49">
          <cell r="C49">
            <v>1.54685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D20" sqref="D20"/>
    </sheetView>
  </sheetViews>
  <sheetFormatPr defaultColWidth="11.57421875" defaultRowHeight="12.75"/>
  <cols>
    <col min="1" max="1" width="4.8515625" style="0" customWidth="1"/>
    <col min="2" max="2" width="32.140625" style="0" customWidth="1"/>
    <col min="3" max="3" width="19.00390625" style="0" customWidth="1"/>
    <col min="4" max="4" width="11.421875" style="0" customWidth="1"/>
    <col min="5" max="5" width="15.140625" style="0" customWidth="1"/>
    <col min="6" max="7" width="11.421875" style="0" customWidth="1"/>
    <col min="8" max="8" width="14.00390625" style="0" bestFit="1" customWidth="1"/>
    <col min="9" max="16384" width="11.421875" style="0" customWidth="1"/>
  </cols>
  <sheetData>
    <row r="2" ht="15.75">
      <c r="B2" s="5" t="s">
        <v>0</v>
      </c>
    </row>
    <row r="3" spans="2:3" ht="12.75">
      <c r="B3" t="s">
        <v>1</v>
      </c>
      <c r="C3" s="32">
        <v>30000000</v>
      </c>
    </row>
    <row r="4" spans="2:4" ht="12.75">
      <c r="B4" t="s">
        <v>2</v>
      </c>
      <c r="C4" s="32">
        <v>0</v>
      </c>
      <c r="D4" s="4"/>
    </row>
    <row r="5" spans="2:8" ht="12.75">
      <c r="B5" t="s">
        <v>3</v>
      </c>
      <c r="C5" s="32">
        <v>0</v>
      </c>
      <c r="D5" s="7"/>
      <c r="E5" s="20"/>
      <c r="H5" s="8"/>
    </row>
    <row r="6" spans="2:5" ht="12.75">
      <c r="B6" t="s">
        <v>4</v>
      </c>
      <c r="C6" s="2">
        <v>0</v>
      </c>
      <c r="D6" s="7"/>
      <c r="E6" s="8"/>
    </row>
    <row r="7" spans="3:5" ht="12.75">
      <c r="C7" s="12"/>
      <c r="D7" s="7"/>
      <c r="E7" s="8"/>
    </row>
    <row r="8" spans="2:7" ht="12.75">
      <c r="B8" s="3" t="s">
        <v>5</v>
      </c>
      <c r="C8" s="11">
        <f>Detail!B96/12</f>
        <v>0.8333333333333334</v>
      </c>
      <c r="D8" t="s">
        <v>6</v>
      </c>
      <c r="G8" s="9"/>
    </row>
    <row r="9" spans="2:4" ht="12.75">
      <c r="B9" s="3" t="s">
        <v>7</v>
      </c>
      <c r="C9" s="11">
        <f>Detail!B98/12</f>
        <v>0</v>
      </c>
      <c r="D9" t="s">
        <v>8</v>
      </c>
    </row>
    <row r="10" spans="2:5" ht="12.75">
      <c r="B10" s="3" t="s">
        <v>9</v>
      </c>
      <c r="C10" s="11">
        <f>Detail!B97/12</f>
        <v>3.6666666666666665</v>
      </c>
      <c r="D10" t="s">
        <v>10</v>
      </c>
      <c r="E10" s="10"/>
    </row>
    <row r="11" spans="3:5" ht="12.75">
      <c r="C11" t="s">
        <v>11</v>
      </c>
      <c r="D11" t="s">
        <v>12</v>
      </c>
      <c r="E11" s="10"/>
    </row>
    <row r="12" spans="2:4" ht="12.75">
      <c r="B12" t="s">
        <v>13</v>
      </c>
      <c r="C12" s="1">
        <f>Yearly!B4</f>
        <v>31455</v>
      </c>
      <c r="D12" s="2">
        <f>C12/POPULATION</f>
        <v>0.002711637931034483</v>
      </c>
    </row>
    <row r="13" spans="2:4" ht="12.75">
      <c r="B13" t="s">
        <v>14</v>
      </c>
      <c r="C13" s="1">
        <f>Yearly!C4</f>
        <v>88472.370710981</v>
      </c>
      <c r="D13" s="2">
        <f>C13/POPULATION</f>
        <v>0.007626928509567328</v>
      </c>
    </row>
    <row r="14" spans="2:4" ht="12.75">
      <c r="B14" t="s">
        <v>15</v>
      </c>
      <c r="C14" s="1">
        <f>Yearly!D4</f>
        <v>199256.72917069547</v>
      </c>
      <c r="D14" s="2">
        <f>C14/POPULATION</f>
        <v>0.017177304238853056</v>
      </c>
    </row>
    <row r="15" spans="2:4" ht="12.75">
      <c r="B15" t="s">
        <v>16</v>
      </c>
      <c r="C15" s="1">
        <f>Yearly!E4</f>
        <v>422843.220067343</v>
      </c>
      <c r="D15" s="2">
        <f>C15/POPULATION</f>
        <v>0.03645200172994336</v>
      </c>
    </row>
    <row r="16" spans="2:4" ht="12.75">
      <c r="B16" t="s">
        <v>17</v>
      </c>
      <c r="C16" s="34">
        <f>1600000+10000000</f>
        <v>11600000</v>
      </c>
      <c r="D16" s="2"/>
    </row>
    <row r="17" spans="3:4" ht="12.75">
      <c r="C17" s="1"/>
      <c r="D17" s="2"/>
    </row>
    <row r="18" spans="3:4" ht="12.75">
      <c r="C18" s="1"/>
      <c r="D18" s="2"/>
    </row>
    <row r="19" spans="3:4" ht="12.75">
      <c r="C19" s="1"/>
      <c r="D19" s="2"/>
    </row>
    <row r="21" spans="2:3" ht="12.75">
      <c r="B21" t="s">
        <v>18</v>
      </c>
      <c r="C21" s="34"/>
    </row>
  </sheetData>
  <sheetProtection/>
  <printOptions/>
  <pageMargins left="0.7500000000000001" right="0.7500000000000001" top="1" bottom="1" header="0.49" footer="0.49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32" sqref="A1:G32"/>
    </sheetView>
  </sheetViews>
  <sheetFormatPr defaultColWidth="11.57421875" defaultRowHeight="12.75"/>
  <cols>
    <col min="1" max="1" width="24.8515625" style="0" customWidth="1"/>
    <col min="2" max="4" width="10.00390625" style="0" customWidth="1"/>
    <col min="5" max="5" width="11.00390625" style="0" customWidth="1"/>
    <col min="6" max="6" width="10.8515625" style="0" customWidth="1"/>
    <col min="7" max="7" width="11.140625" style="0" customWidth="1"/>
    <col min="8" max="15" width="10.28125" style="0" customWidth="1"/>
    <col min="16" max="16" width="11.421875" style="0" customWidth="1"/>
    <col min="17" max="17" width="26.421875" style="0" customWidth="1"/>
    <col min="18" max="26" width="10.140625" style="0" customWidth="1"/>
    <col min="27" max="16384" width="11.421875" style="0" customWidth="1"/>
  </cols>
  <sheetData>
    <row r="1" spans="1:7" ht="13.5" thickBot="1">
      <c r="A1" s="16" t="s">
        <v>19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</row>
    <row r="2" spans="1:7" s="46" customFormat="1" ht="9">
      <c r="A2" s="45" t="s">
        <v>26</v>
      </c>
      <c r="B2" s="45" t="s">
        <v>27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</row>
    <row r="3" spans="1:6" ht="12.75">
      <c r="A3" s="14"/>
      <c r="B3" s="15"/>
      <c r="C3" s="15"/>
      <c r="D3" s="15"/>
      <c r="E3" s="15"/>
      <c r="F3" s="15"/>
    </row>
    <row r="4" spans="1:7" ht="12.75">
      <c r="A4" s="22" t="s">
        <v>33</v>
      </c>
      <c r="B4" s="23">
        <f>Detail!N12</f>
        <v>31455</v>
      </c>
      <c r="C4" s="23">
        <f>Detail!Z12</f>
        <v>88472.370710981</v>
      </c>
      <c r="D4" s="23">
        <f>Detail!AL12</f>
        <v>199256.72917069547</v>
      </c>
      <c r="E4" s="23">
        <f>Detail!AX12</f>
        <v>422843.220067343</v>
      </c>
      <c r="F4" s="23">
        <f>Detail!BJ12</f>
        <v>848323.6810925023</v>
      </c>
      <c r="G4" s="23">
        <f>Detail!BV12</f>
        <v>1686604.5779785975</v>
      </c>
    </row>
    <row r="5" spans="1:7" ht="12.75">
      <c r="A5" s="24" t="s">
        <v>34</v>
      </c>
      <c r="B5" s="33">
        <f aca="true" t="shared" si="0" ref="B5:G5">B4/POPULATION</f>
        <v>0.002711637931034483</v>
      </c>
      <c r="C5" s="33">
        <f t="shared" si="0"/>
        <v>0.007626928509567328</v>
      </c>
      <c r="D5" s="33">
        <f t="shared" si="0"/>
        <v>0.017177304238853056</v>
      </c>
      <c r="E5" s="33">
        <f t="shared" si="0"/>
        <v>0.03645200172994336</v>
      </c>
      <c r="F5" s="33">
        <f t="shared" si="0"/>
        <v>0.07313135181831916</v>
      </c>
      <c r="G5" s="33">
        <f t="shared" si="0"/>
        <v>0.1453969463774653</v>
      </c>
    </row>
    <row r="6" spans="1:7" ht="12.75">
      <c r="A6" s="25" t="s">
        <v>35</v>
      </c>
      <c r="B6" s="30">
        <f>SUM(Detail!C25:N25)</f>
        <v>9393000</v>
      </c>
      <c r="C6" s="30">
        <f>SUM(Detail!O25:Z25)</f>
        <v>31740005.692008317</v>
      </c>
      <c r="D6" s="30">
        <f>SUM(Detail!AA25:AL25)</f>
        <v>60619092.22167092</v>
      </c>
      <c r="E6" s="30">
        <f>SUM(Detail!AM25:AX25)</f>
        <v>100850028.51974368</v>
      </c>
      <c r="F6" s="30">
        <f>SUM(Detail!AY25:BJ25)</f>
        <v>161554712.98389524</v>
      </c>
      <c r="G6" s="30">
        <f>SUM(Detail!BK25:BV25)</f>
        <v>283779772.1612813</v>
      </c>
    </row>
    <row r="7" spans="1:6" ht="12.75">
      <c r="A7" s="24"/>
      <c r="B7" s="26"/>
      <c r="C7" s="26"/>
      <c r="D7" s="26"/>
      <c r="E7" s="27"/>
      <c r="F7" s="27"/>
    </row>
    <row r="8" spans="1:6" ht="12.75">
      <c r="A8" s="29" t="s">
        <v>36</v>
      </c>
      <c r="B8" s="28"/>
      <c r="C8" s="28"/>
      <c r="D8" s="28"/>
      <c r="E8" s="28"/>
      <c r="F8" s="28"/>
    </row>
    <row r="9" spans="1:7" s="32" customFormat="1" ht="12.75">
      <c r="A9" s="48" t="s">
        <v>37</v>
      </c>
      <c r="B9" s="48">
        <f>Detail!$C$92</f>
        <v>30000000</v>
      </c>
      <c r="C9" s="48">
        <f>Detail!$O$92</f>
        <v>5306082.749999998</v>
      </c>
      <c r="D9" s="48">
        <f>Detail!$AA$92</f>
        <v>1400786.602220058</v>
      </c>
      <c r="E9" s="48">
        <f>Detail!$AM$92</f>
        <v>16940447.70221169</v>
      </c>
      <c r="F9" s="48">
        <f>Detail!$AY$92</f>
        <v>45004344.12153591</v>
      </c>
      <c r="G9" s="48">
        <f>Detail!$BK$92</f>
        <v>82897279.16290142</v>
      </c>
    </row>
    <row r="10" spans="1:7" s="32" customFormat="1" ht="12.75">
      <c r="A10" s="48" t="s">
        <v>38</v>
      </c>
      <c r="B10" s="48">
        <f>Detail!$N$94</f>
        <v>5306082.749999998</v>
      </c>
      <c r="C10" s="48">
        <f>Detail!$Z$94</f>
        <v>1400786.602220058</v>
      </c>
      <c r="D10" s="48">
        <f>Detail!$AL$94</f>
        <v>16940447.70221169</v>
      </c>
      <c r="E10" s="48">
        <f>Detail!$AX$94</f>
        <v>45004344.12153591</v>
      </c>
      <c r="F10" s="48">
        <f>Detail!$BJ$94</f>
        <v>82897279.16290142</v>
      </c>
      <c r="G10" s="48">
        <f>Detail!$BV$94</f>
        <v>139950786.18412143</v>
      </c>
    </row>
    <row r="11" spans="1:6" ht="12.75">
      <c r="A11" s="28"/>
      <c r="B11" s="24"/>
      <c r="C11" s="24"/>
      <c r="D11" s="24"/>
      <c r="E11" s="24"/>
      <c r="F11" s="24"/>
    </row>
    <row r="12" spans="1:12" ht="12.75">
      <c r="A12" s="38" t="s">
        <v>39</v>
      </c>
      <c r="B12" s="31">
        <f>SUM(Detail!C75:N75)</f>
        <v>22273600</v>
      </c>
      <c r="C12" s="31">
        <f>SUM(Detail!O75:Z75)</f>
        <v>13382400</v>
      </c>
      <c r="D12" s="31">
        <f>SUM(Detail!AA75:AL75)</f>
        <v>13382400</v>
      </c>
      <c r="E12" s="31">
        <f>SUM(Detail!AM75:AX75)</f>
        <v>13243000</v>
      </c>
      <c r="F12" s="31">
        <f>SUM(Detail!AY75:BJ75)</f>
        <v>11709600</v>
      </c>
      <c r="G12" s="31">
        <f>SUM(Detail!BK75:BV75)</f>
        <v>11709600</v>
      </c>
      <c r="L12" s="15"/>
    </row>
    <row r="13" spans="1:12" ht="12.75">
      <c r="A13" s="38" t="s">
        <v>40</v>
      </c>
      <c r="B13" s="31">
        <f>SUM(Detail!C76:N76)</f>
        <v>962628</v>
      </c>
      <c r="C13" s="31">
        <f>SUM(Detail!O76:Z76)</f>
        <v>1419491</v>
      </c>
      <c r="D13" s="31">
        <f>SUM(Detail!AA76:AL76)</f>
        <v>2206035</v>
      </c>
      <c r="E13" s="31">
        <f>SUM(Detail!AM76:AX76)</f>
        <v>3664569</v>
      </c>
      <c r="F13" s="31">
        <f>SUM(Detail!AY76:BJ76)</f>
        <v>6489633</v>
      </c>
      <c r="G13" s="31">
        <f>SUM(Detail!BK76:BV76)</f>
        <v>11943576</v>
      </c>
      <c r="H13" s="15"/>
      <c r="L13" s="17"/>
    </row>
    <row r="14" spans="1:7" ht="12.75">
      <c r="A14" s="38" t="s">
        <v>41</v>
      </c>
      <c r="B14" s="31">
        <f>SUM(Detail!C77:N77)</f>
        <v>6152989.25</v>
      </c>
      <c r="C14" s="31">
        <f>SUM(Detail!O77:Z77)</f>
        <v>12528578.940250915</v>
      </c>
      <c r="D14" s="31">
        <f>SUM(Detail!AA77:AL77)</f>
        <v>13500085.937319256</v>
      </c>
      <c r="E14" s="31">
        <f>SUM(Detail!AM77:AX77)</f>
        <v>23589554.37488883</v>
      </c>
      <c r="F14" s="31">
        <f>SUM(Detail!AY77:BJ77)</f>
        <v>43937380.39900746</v>
      </c>
      <c r="G14" s="31">
        <f>SUM(Detail!BK77:BV77)</f>
        <v>81895563.576008</v>
      </c>
    </row>
    <row r="15" spans="1:10" ht="12.75">
      <c r="A15" s="38" t="s">
        <v>42</v>
      </c>
      <c r="B15" s="31">
        <f>SUM(Detail!C78:N78)</f>
        <v>74000</v>
      </c>
      <c r="C15" s="31">
        <f>SUM(Detail!O78:Z78)</f>
        <v>200400</v>
      </c>
      <c r="D15" s="31">
        <f>SUM(Detail!AA78:AL78)</f>
        <v>457100</v>
      </c>
      <c r="E15" s="31">
        <f>SUM(Detail!AM78:AX78)</f>
        <v>962900</v>
      </c>
      <c r="F15" s="31">
        <f>SUM(Detail!AY78:BJ78)</f>
        <v>1933900</v>
      </c>
      <c r="G15" s="31">
        <f>SUM(Detail!BK78:BV78)</f>
        <v>3816200</v>
      </c>
      <c r="H15" s="15"/>
      <c r="I15" s="15"/>
      <c r="J15" s="15"/>
    </row>
    <row r="16" spans="1:10" ht="12.75">
      <c r="A16" s="38" t="s">
        <v>43</v>
      </c>
      <c r="B16" s="31">
        <f>SUM(Detail!C79:N79)</f>
        <v>4623700</v>
      </c>
      <c r="C16" s="31">
        <f>SUM(Detail!O79:Z79)</f>
        <v>8114431.899537341</v>
      </c>
      <c r="D16" s="31">
        <f>SUM(Detail!AA79:AL79)</f>
        <v>15533810.184360027</v>
      </c>
      <c r="E16" s="31">
        <f>SUM(Detail!AM79:AX79)</f>
        <v>31326108.72553065</v>
      </c>
      <c r="F16" s="31">
        <f>SUM(Detail!AY79:BJ79)</f>
        <v>59591264.54352231</v>
      </c>
      <c r="G16" s="31">
        <f>SUM(Detail!BK79:BV79)</f>
        <v>117361325.56405333</v>
      </c>
      <c r="H16" s="15"/>
      <c r="I16" s="15"/>
      <c r="J16" s="15"/>
    </row>
    <row r="17" spans="1:10" ht="12.75">
      <c r="A17" s="39"/>
      <c r="B17" s="40"/>
      <c r="C17" s="40"/>
      <c r="D17" s="28"/>
      <c r="E17" s="28"/>
      <c r="F17" s="28"/>
      <c r="H17" s="15"/>
      <c r="J17" s="15"/>
    </row>
    <row r="18" spans="1:7" s="32" customFormat="1" ht="12.75">
      <c r="A18" s="49" t="s">
        <v>44</v>
      </c>
      <c r="B18" s="31">
        <f>SUM(Detail!C81:N81)</f>
        <v>11813317.249999998</v>
      </c>
      <c r="C18" s="31">
        <f>SUM(Detail!O81:Z81)</f>
        <v>22262901.839788254</v>
      </c>
      <c r="D18" s="31">
        <f>SUM(Detail!AA81:AL81)</f>
        <v>31697031.121679284</v>
      </c>
      <c r="E18" s="31">
        <f>SUM(Detail!AM81:AX81)</f>
        <v>59543132.10041948</v>
      </c>
      <c r="F18" s="31">
        <f>SUM(Detail!AY81:BJ81)</f>
        <v>111952177.94252975</v>
      </c>
      <c r="G18" s="31">
        <f>SUM(Detail!BK81:BV81)</f>
        <v>215016665.14006132</v>
      </c>
    </row>
    <row r="19" spans="1:7" s="32" customFormat="1" ht="12.75">
      <c r="A19" s="49" t="s">
        <v>45</v>
      </c>
      <c r="B19" s="31">
        <f>SUM(Detail!C82:N82)</f>
        <v>22273600</v>
      </c>
      <c r="C19" s="31">
        <f>SUM(Detail!O82:Z82)</f>
        <v>13382400</v>
      </c>
      <c r="D19" s="31">
        <f>SUM(Detail!AA82:AL82)</f>
        <v>13382400</v>
      </c>
      <c r="E19" s="31">
        <f>SUM(Detail!AM82:AX82)</f>
        <v>13243000</v>
      </c>
      <c r="F19" s="31">
        <f>SUM(Detail!AY82:BJ82)</f>
        <v>11709600</v>
      </c>
      <c r="G19" s="31">
        <f>SUM(Detail!BK82:BV82)</f>
        <v>11709600</v>
      </c>
    </row>
    <row r="20" spans="1:7" s="32" customFormat="1" ht="12.75">
      <c r="A20" s="49" t="s">
        <v>46</v>
      </c>
      <c r="B20" s="48">
        <f>Detail!$N$94</f>
        <v>5306082.749999998</v>
      </c>
      <c r="C20" s="48">
        <f>Detail!$Z$94</f>
        <v>1400786.602220058</v>
      </c>
      <c r="D20" s="48">
        <f>Detail!$AL$94</f>
        <v>16940447.70221169</v>
      </c>
      <c r="E20" s="48">
        <f>Detail!$AX$94</f>
        <v>45004344.12153591</v>
      </c>
      <c r="F20" s="48">
        <f>Detail!$BJ$94</f>
        <v>82897279.16290142</v>
      </c>
      <c r="G20" s="48">
        <f>Detail!$BV$94</f>
        <v>139950786.18412143</v>
      </c>
    </row>
    <row r="21" spans="1:7" s="32" customFormat="1" ht="12.75">
      <c r="A21" s="50" t="s">
        <v>47</v>
      </c>
      <c r="B21" s="48">
        <f>Detail!$N$84</f>
        <v>19303351.71054081</v>
      </c>
      <c r="C21" s="48">
        <f>Detail!$Z$84</f>
        <v>26160171.468205195</v>
      </c>
      <c r="D21" s="48">
        <f>Detail!$AL$84</f>
        <v>31280006.52463603</v>
      </c>
      <c r="E21" s="48">
        <f>Detail!$AX$84</f>
        <v>34963473.67463778</v>
      </c>
      <c r="F21" s="48">
        <f>Detail!$BJ$84</f>
        <v>36384888.38121657</v>
      </c>
      <c r="G21" s="48">
        <f>Detail!$BV$84</f>
        <v>37446227.179911695</v>
      </c>
    </row>
    <row r="22" spans="1:7" s="32" customFormat="1" ht="12.75">
      <c r="A22" s="50"/>
      <c r="B22" s="48"/>
      <c r="C22" s="48"/>
      <c r="D22" s="48"/>
      <c r="E22" s="48"/>
      <c r="F22" s="48"/>
      <c r="G22" s="48"/>
    </row>
    <row r="23" spans="1:7" s="32" customFormat="1" ht="12.75">
      <c r="A23" s="48" t="s">
        <v>48</v>
      </c>
      <c r="B23" s="48">
        <f>Detail!$N$87</f>
        <v>0</v>
      </c>
      <c r="C23" s="48">
        <f>Detail!$Z$87</f>
        <v>0</v>
      </c>
      <c r="D23" s="48">
        <f>Detail!$AL$87</f>
        <v>0</v>
      </c>
      <c r="E23" s="48">
        <f>Detail!$AX$87</f>
        <v>0</v>
      </c>
      <c r="F23" s="48">
        <f>Detail!$BJ$87</f>
        <v>0</v>
      </c>
      <c r="G23" s="48">
        <f>Detail!$BV$87</f>
        <v>0</v>
      </c>
    </row>
    <row r="24" spans="1:7" s="32" customFormat="1" ht="12.75">
      <c r="A24" s="48" t="s">
        <v>49</v>
      </c>
      <c r="B24" s="48">
        <f>Detail!N138</f>
        <v>100245.03842650261</v>
      </c>
      <c r="C24" s="48">
        <f>Detail!Z138</f>
        <v>2751417.0523409033</v>
      </c>
      <c r="D24" s="48">
        <f>Detail!AL138</f>
        <v>23134211.703550305</v>
      </c>
      <c r="E24" s="48">
        <f>Detail!AX138</f>
        <v>54553484.02693219</v>
      </c>
      <c r="F24" s="48">
        <f>Detail!BJ138</f>
        <v>93791056.34077547</v>
      </c>
      <c r="G24" s="48">
        <f>Detail!BV138</f>
        <v>151620991.23521137</v>
      </c>
    </row>
    <row r="25" spans="1:6" ht="12.75">
      <c r="A25" s="28"/>
      <c r="B25" s="22"/>
      <c r="C25" s="22"/>
      <c r="D25" s="22"/>
      <c r="E25" s="22"/>
      <c r="F25" s="22"/>
    </row>
    <row r="26" spans="1:7" ht="12.75">
      <c r="A26" s="38" t="s">
        <v>50</v>
      </c>
      <c r="B26" s="31">
        <f>SUM(Detail!C108:N108)</f>
        <v>-2420317.2499999986</v>
      </c>
      <c r="C26" s="31">
        <f>SUM(Detail!O108:Z108)</f>
        <v>9477103.852220058</v>
      </c>
      <c r="D26" s="31">
        <f>SUM(Detail!AA108:AL108)</f>
        <v>28922061.099991634</v>
      </c>
      <c r="E26" s="31">
        <f>SUM(Detail!AM108:AX108)</f>
        <v>41306896.41932422</v>
      </c>
      <c r="F26" s="31">
        <f>SUM(Detail!AY108:BJ108)</f>
        <v>49602535.04136549</v>
      </c>
      <c r="G26" s="31">
        <f>SUM(Detail!BK108:BV108)</f>
        <v>68763107.02122</v>
      </c>
    </row>
    <row r="27" spans="1:7" ht="12.75">
      <c r="A27" s="38" t="s">
        <v>51</v>
      </c>
      <c r="B27" s="31">
        <f>SUM(Detail!C121:N121)</f>
        <v>-5899754.961573497</v>
      </c>
      <c r="C27" s="31">
        <f>SUM(Detail!O121:Z121)</f>
        <v>2406359.717103826</v>
      </c>
      <c r="D27" s="31">
        <f>SUM(Detail!AA121:AL121)</f>
        <v>18072002.466425627</v>
      </c>
      <c r="E27" s="31">
        <f>SUM(Detail!AM121:AX121)</f>
        <v>27859724.508417964</v>
      </c>
      <c r="F27" s="31">
        <f>SUM(Detail!AY121:BJ121)</f>
        <v>34566545.52312334</v>
      </c>
      <c r="G27" s="31">
        <f>SUM(Detail!BK121:BV121)</f>
        <v>51118602.5696469</v>
      </c>
    </row>
    <row r="28" spans="1:7" ht="12.75">
      <c r="A28" s="38"/>
      <c r="B28" s="31"/>
      <c r="C28" s="31"/>
      <c r="D28" s="48"/>
      <c r="E28" s="31"/>
      <c r="F28" s="31"/>
      <c r="G28" s="31"/>
    </row>
    <row r="29" spans="1:7" s="21" customFormat="1" ht="12.75">
      <c r="A29" s="47" t="s">
        <v>52</v>
      </c>
      <c r="B29" s="27">
        <f>AVERAGE(Detail!C23:N23)</f>
        <v>48.78397711015736</v>
      </c>
      <c r="C29" s="27">
        <f>AVERAGE(Detail!O23:Z23)</f>
        <v>46.560801144492125</v>
      </c>
      <c r="D29" s="27">
        <f>AVERAGE(Detail!AA23:AL23)</f>
        <v>36.552217453505</v>
      </c>
      <c r="E29" s="27">
        <f>AVERAGE(Detail!AM23:AX23)</f>
        <v>27.2961373390558</v>
      </c>
      <c r="F29" s="27">
        <f>AVERAGE(Detail!AY23:BJ23)</f>
        <v>21.373390557939917</v>
      </c>
      <c r="G29" s="27">
        <f>AVERAGE(Detail!BK23:BV23)</f>
        <v>18.884120171673825</v>
      </c>
    </row>
    <row r="30" spans="1:7" s="21" customFormat="1" ht="12.75">
      <c r="A30" s="47" t="s">
        <v>53</v>
      </c>
      <c r="B30" s="27">
        <f aca="true" t="shared" si="1" ref="B30:G30">B27/B4</f>
        <v>-187.56175366630097</v>
      </c>
      <c r="C30" s="27">
        <f t="shared" si="1"/>
        <v>27.1989966784642</v>
      </c>
      <c r="D30" s="27">
        <f t="shared" si="1"/>
        <v>90.69707478207197</v>
      </c>
      <c r="E30" s="27">
        <f t="shared" si="1"/>
        <v>65.8866529868469</v>
      </c>
      <c r="F30" s="27">
        <f t="shared" si="1"/>
        <v>40.74688269766002</v>
      </c>
      <c r="G30" s="27">
        <f t="shared" si="1"/>
        <v>30.30858758305563</v>
      </c>
    </row>
    <row r="31" spans="1:7" s="21" customFormat="1" ht="12.75">
      <c r="A31" s="47" t="s">
        <v>54</v>
      </c>
      <c r="B31" s="27">
        <f aca="true" t="shared" si="2" ref="B31:G31">B30/12</f>
        <v>-15.630146138858414</v>
      </c>
      <c r="C31" s="27">
        <f t="shared" si="2"/>
        <v>2.2665830565386833</v>
      </c>
      <c r="D31" s="27">
        <f t="shared" si="2"/>
        <v>7.558089565172664</v>
      </c>
      <c r="E31" s="27">
        <f t="shared" si="2"/>
        <v>5.490554415570575</v>
      </c>
      <c r="F31" s="27">
        <f t="shared" si="2"/>
        <v>3.395573558138335</v>
      </c>
      <c r="G31" s="27">
        <f t="shared" si="2"/>
        <v>2.5257156319213023</v>
      </c>
    </row>
    <row r="32" spans="1:7" ht="12.75">
      <c r="A32" s="38" t="s">
        <v>55</v>
      </c>
      <c r="B32" s="134">
        <f aca="true" t="shared" si="3" ref="B32:G32">B31/B29</f>
        <v>-0.32039507774375464</v>
      </c>
      <c r="C32" s="134">
        <f t="shared" si="3"/>
        <v>0.048680069947782824</v>
      </c>
      <c r="D32" s="134">
        <f t="shared" si="3"/>
        <v>0.2067751313524733</v>
      </c>
      <c r="E32" s="134">
        <f t="shared" si="3"/>
        <v>0.20114766962703517</v>
      </c>
      <c r="F32" s="134">
        <f t="shared" si="3"/>
        <v>0.15886920462775742</v>
      </c>
      <c r="G32" s="134">
        <f t="shared" si="3"/>
        <v>0.13374812323583257</v>
      </c>
    </row>
  </sheetData>
  <sheetProtection/>
  <printOptions/>
  <pageMargins left="0.7519685039370079" right="0.751968503937007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63"/>
  <sheetViews>
    <sheetView zoomScaleSheetLayoutView="100" zoomScalePageLayoutView="0" workbookViewId="0" topLeftCell="P16">
      <selection activeCell="B57" sqref="B57"/>
    </sheetView>
  </sheetViews>
  <sheetFormatPr defaultColWidth="79.28125" defaultRowHeight="12.75"/>
  <cols>
    <col min="1" max="1" width="40.7109375" style="35" customWidth="1"/>
    <col min="2" max="2" width="21.7109375" style="41" customWidth="1"/>
    <col min="3" max="14" width="26.140625" style="41" customWidth="1"/>
    <col min="15" max="26" width="28.28125" style="41" customWidth="1"/>
    <col min="27" max="74" width="27.00390625" style="41" customWidth="1"/>
    <col min="75" max="16384" width="79.28125" style="41" customWidth="1"/>
  </cols>
  <sheetData>
    <row r="1" spans="1:74" s="98" customFormat="1" ht="12" customHeight="1">
      <c r="A1" s="97" t="s">
        <v>56</v>
      </c>
      <c r="C1" s="98">
        <v>1</v>
      </c>
      <c r="D1" s="99">
        <f aca="true" t="shared" si="0" ref="D1:AI1">C1+1</f>
        <v>2</v>
      </c>
      <c r="E1" s="99">
        <f t="shared" si="0"/>
        <v>3</v>
      </c>
      <c r="F1" s="99">
        <f t="shared" si="0"/>
        <v>4</v>
      </c>
      <c r="G1" s="99">
        <f t="shared" si="0"/>
        <v>5</v>
      </c>
      <c r="H1" s="99">
        <f t="shared" si="0"/>
        <v>6</v>
      </c>
      <c r="I1" s="99">
        <f t="shared" si="0"/>
        <v>7</v>
      </c>
      <c r="J1" s="99">
        <f t="shared" si="0"/>
        <v>8</v>
      </c>
      <c r="K1" s="100">
        <f t="shared" si="0"/>
        <v>9</v>
      </c>
      <c r="L1" s="100">
        <f t="shared" si="0"/>
        <v>10</v>
      </c>
      <c r="M1" s="100">
        <f t="shared" si="0"/>
        <v>11</v>
      </c>
      <c r="N1" s="100">
        <f t="shared" si="0"/>
        <v>12</v>
      </c>
      <c r="O1" s="100">
        <f t="shared" si="0"/>
        <v>13</v>
      </c>
      <c r="P1" s="100">
        <f t="shared" si="0"/>
        <v>14</v>
      </c>
      <c r="Q1" s="100">
        <f t="shared" si="0"/>
        <v>15</v>
      </c>
      <c r="R1" s="100">
        <f t="shared" si="0"/>
        <v>16</v>
      </c>
      <c r="S1" s="100">
        <f t="shared" si="0"/>
        <v>17</v>
      </c>
      <c r="T1" s="100">
        <f t="shared" si="0"/>
        <v>18</v>
      </c>
      <c r="U1" s="100">
        <f t="shared" si="0"/>
        <v>19</v>
      </c>
      <c r="V1" s="100">
        <f t="shared" si="0"/>
        <v>20</v>
      </c>
      <c r="W1" s="100">
        <f t="shared" si="0"/>
        <v>21</v>
      </c>
      <c r="X1" s="100">
        <f t="shared" si="0"/>
        <v>22</v>
      </c>
      <c r="Y1" s="100">
        <f t="shared" si="0"/>
        <v>23</v>
      </c>
      <c r="Z1" s="100">
        <f t="shared" si="0"/>
        <v>24</v>
      </c>
      <c r="AA1" s="100">
        <f t="shared" si="0"/>
        <v>25</v>
      </c>
      <c r="AB1" s="100">
        <f t="shared" si="0"/>
        <v>26</v>
      </c>
      <c r="AC1" s="100">
        <f t="shared" si="0"/>
        <v>27</v>
      </c>
      <c r="AD1" s="100">
        <f t="shared" si="0"/>
        <v>28</v>
      </c>
      <c r="AE1" s="100">
        <f t="shared" si="0"/>
        <v>29</v>
      </c>
      <c r="AF1" s="100">
        <f t="shared" si="0"/>
        <v>30</v>
      </c>
      <c r="AG1" s="100">
        <f t="shared" si="0"/>
        <v>31</v>
      </c>
      <c r="AH1" s="100">
        <f t="shared" si="0"/>
        <v>32</v>
      </c>
      <c r="AI1" s="100">
        <f t="shared" si="0"/>
        <v>33</v>
      </c>
      <c r="AJ1" s="100">
        <f aca="true" t="shared" si="1" ref="AJ1:BO1">AI1+1</f>
        <v>34</v>
      </c>
      <c r="AK1" s="100">
        <f t="shared" si="1"/>
        <v>35</v>
      </c>
      <c r="AL1" s="100">
        <f t="shared" si="1"/>
        <v>36</v>
      </c>
      <c r="AM1" s="100">
        <f t="shared" si="1"/>
        <v>37</v>
      </c>
      <c r="AN1" s="100">
        <f t="shared" si="1"/>
        <v>38</v>
      </c>
      <c r="AO1" s="100">
        <f t="shared" si="1"/>
        <v>39</v>
      </c>
      <c r="AP1" s="100">
        <f t="shared" si="1"/>
        <v>40</v>
      </c>
      <c r="AQ1" s="100">
        <f t="shared" si="1"/>
        <v>41</v>
      </c>
      <c r="AR1" s="100">
        <f t="shared" si="1"/>
        <v>42</v>
      </c>
      <c r="AS1" s="100">
        <f t="shared" si="1"/>
        <v>43</v>
      </c>
      <c r="AT1" s="100">
        <f t="shared" si="1"/>
        <v>44</v>
      </c>
      <c r="AU1" s="100">
        <f t="shared" si="1"/>
        <v>45</v>
      </c>
      <c r="AV1" s="100">
        <f t="shared" si="1"/>
        <v>46</v>
      </c>
      <c r="AW1" s="100">
        <f t="shared" si="1"/>
        <v>47</v>
      </c>
      <c r="AX1" s="100">
        <f t="shared" si="1"/>
        <v>48</v>
      </c>
      <c r="AY1" s="100">
        <f t="shared" si="1"/>
        <v>49</v>
      </c>
      <c r="AZ1" s="100">
        <f t="shared" si="1"/>
        <v>50</v>
      </c>
      <c r="BA1" s="100">
        <f t="shared" si="1"/>
        <v>51</v>
      </c>
      <c r="BB1" s="100">
        <f t="shared" si="1"/>
        <v>52</v>
      </c>
      <c r="BC1" s="100">
        <f t="shared" si="1"/>
        <v>53</v>
      </c>
      <c r="BD1" s="100">
        <f t="shared" si="1"/>
        <v>54</v>
      </c>
      <c r="BE1" s="100">
        <f t="shared" si="1"/>
        <v>55</v>
      </c>
      <c r="BF1" s="100">
        <f t="shared" si="1"/>
        <v>56</v>
      </c>
      <c r="BG1" s="100">
        <f t="shared" si="1"/>
        <v>57</v>
      </c>
      <c r="BH1" s="100">
        <f t="shared" si="1"/>
        <v>58</v>
      </c>
      <c r="BI1" s="100">
        <f t="shared" si="1"/>
        <v>59</v>
      </c>
      <c r="BJ1" s="100">
        <f t="shared" si="1"/>
        <v>60</v>
      </c>
      <c r="BK1" s="100">
        <f t="shared" si="1"/>
        <v>61</v>
      </c>
      <c r="BL1" s="100">
        <f t="shared" si="1"/>
        <v>62</v>
      </c>
      <c r="BM1" s="100">
        <f t="shared" si="1"/>
        <v>63</v>
      </c>
      <c r="BN1" s="100">
        <f t="shared" si="1"/>
        <v>64</v>
      </c>
      <c r="BO1" s="100">
        <f t="shared" si="1"/>
        <v>65</v>
      </c>
      <c r="BP1" s="100">
        <f aca="true" t="shared" si="2" ref="BP1:BV1">BO1+1</f>
        <v>66</v>
      </c>
      <c r="BQ1" s="100">
        <f t="shared" si="2"/>
        <v>67</v>
      </c>
      <c r="BR1" s="100">
        <f t="shared" si="2"/>
        <v>68</v>
      </c>
      <c r="BS1" s="100">
        <f t="shared" si="2"/>
        <v>69</v>
      </c>
      <c r="BT1" s="100">
        <f t="shared" si="2"/>
        <v>70</v>
      </c>
      <c r="BU1" s="100">
        <f t="shared" si="2"/>
        <v>71</v>
      </c>
      <c r="BV1" s="117">
        <f t="shared" si="2"/>
        <v>72</v>
      </c>
    </row>
    <row r="2" spans="1:74" s="101" customFormat="1" ht="12" customHeight="1">
      <c r="A2" s="87" t="s">
        <v>57</v>
      </c>
      <c r="C2" s="101">
        <v>0</v>
      </c>
      <c r="D2" s="101">
        <f aca="true" t="shared" si="3" ref="D2:AI2">C2+C3</f>
        <v>6</v>
      </c>
      <c r="E2" s="101">
        <f t="shared" si="3"/>
        <v>12</v>
      </c>
      <c r="F2" s="101">
        <f t="shared" si="3"/>
        <v>18</v>
      </c>
      <c r="G2" s="101">
        <f t="shared" si="3"/>
        <v>24</v>
      </c>
      <c r="H2" s="101">
        <f t="shared" si="3"/>
        <v>30</v>
      </c>
      <c r="I2" s="101">
        <f t="shared" si="3"/>
        <v>36</v>
      </c>
      <c r="J2" s="101">
        <f t="shared" si="3"/>
        <v>42</v>
      </c>
      <c r="K2" s="101">
        <f t="shared" si="3"/>
        <v>48</v>
      </c>
      <c r="L2" s="101">
        <f t="shared" si="3"/>
        <v>54</v>
      </c>
      <c r="M2" s="101">
        <f t="shared" si="3"/>
        <v>60</v>
      </c>
      <c r="N2" s="101">
        <f t="shared" si="3"/>
        <v>66</v>
      </c>
      <c r="O2" s="101">
        <f t="shared" si="3"/>
        <v>72</v>
      </c>
      <c r="P2" s="101">
        <f t="shared" si="3"/>
        <v>74</v>
      </c>
      <c r="Q2" s="101">
        <f t="shared" si="3"/>
        <v>76</v>
      </c>
      <c r="R2" s="101">
        <f t="shared" si="3"/>
        <v>78</v>
      </c>
      <c r="S2" s="101">
        <f t="shared" si="3"/>
        <v>80</v>
      </c>
      <c r="T2" s="101">
        <f t="shared" si="3"/>
        <v>82</v>
      </c>
      <c r="U2" s="101">
        <f t="shared" si="3"/>
        <v>84</v>
      </c>
      <c r="V2" s="101">
        <f t="shared" si="3"/>
        <v>86</v>
      </c>
      <c r="W2" s="101">
        <f t="shared" si="3"/>
        <v>88</v>
      </c>
      <c r="X2" s="101">
        <f t="shared" si="3"/>
        <v>90</v>
      </c>
      <c r="Y2" s="101">
        <f t="shared" si="3"/>
        <v>92</v>
      </c>
      <c r="Z2" s="101">
        <f t="shared" si="3"/>
        <v>94</v>
      </c>
      <c r="AA2" s="101">
        <f t="shared" si="3"/>
        <v>96</v>
      </c>
      <c r="AB2" s="101">
        <f t="shared" si="3"/>
        <v>98</v>
      </c>
      <c r="AC2" s="101">
        <f t="shared" si="3"/>
        <v>100</v>
      </c>
      <c r="AD2" s="101">
        <f t="shared" si="3"/>
        <v>102</v>
      </c>
      <c r="AE2" s="101">
        <f t="shared" si="3"/>
        <v>104</v>
      </c>
      <c r="AF2" s="101">
        <f t="shared" si="3"/>
        <v>106</v>
      </c>
      <c r="AG2" s="101">
        <f t="shared" si="3"/>
        <v>108</v>
      </c>
      <c r="AH2" s="101">
        <f t="shared" si="3"/>
        <v>110</v>
      </c>
      <c r="AI2" s="101">
        <f t="shared" si="3"/>
        <v>112</v>
      </c>
      <c r="AJ2" s="101">
        <f aca="true" t="shared" si="4" ref="AJ2:BO2">AI2+AI3</f>
        <v>114</v>
      </c>
      <c r="AK2" s="101">
        <f t="shared" si="4"/>
        <v>116</v>
      </c>
      <c r="AL2" s="101">
        <f t="shared" si="4"/>
        <v>118</v>
      </c>
      <c r="AM2" s="101">
        <f t="shared" si="4"/>
        <v>120</v>
      </c>
      <c r="AN2" s="101">
        <f t="shared" si="4"/>
        <v>122</v>
      </c>
      <c r="AO2" s="101">
        <f t="shared" si="4"/>
        <v>124</v>
      </c>
      <c r="AP2" s="101">
        <f t="shared" si="4"/>
        <v>126</v>
      </c>
      <c r="AQ2" s="101">
        <f t="shared" si="4"/>
        <v>128</v>
      </c>
      <c r="AR2" s="101">
        <f t="shared" si="4"/>
        <v>130</v>
      </c>
      <c r="AS2" s="101">
        <f t="shared" si="4"/>
        <v>132</v>
      </c>
      <c r="AT2" s="101">
        <f t="shared" si="4"/>
        <v>134</v>
      </c>
      <c r="AU2" s="101">
        <f t="shared" si="4"/>
        <v>136</v>
      </c>
      <c r="AV2" s="101">
        <f t="shared" si="4"/>
        <v>138</v>
      </c>
      <c r="AW2" s="101">
        <f t="shared" si="4"/>
        <v>140</v>
      </c>
      <c r="AX2" s="101">
        <f t="shared" si="4"/>
        <v>142</v>
      </c>
      <c r="AY2" s="101">
        <f t="shared" si="4"/>
        <v>143</v>
      </c>
      <c r="AZ2" s="101">
        <f t="shared" si="4"/>
        <v>144</v>
      </c>
      <c r="BA2" s="101">
        <f t="shared" si="4"/>
        <v>145</v>
      </c>
      <c r="BB2" s="101">
        <f t="shared" si="4"/>
        <v>146</v>
      </c>
      <c r="BC2" s="101">
        <f t="shared" si="4"/>
        <v>147</v>
      </c>
      <c r="BD2" s="101">
        <f t="shared" si="4"/>
        <v>148</v>
      </c>
      <c r="BE2" s="101">
        <f t="shared" si="4"/>
        <v>149</v>
      </c>
      <c r="BF2" s="101">
        <f t="shared" si="4"/>
        <v>150</v>
      </c>
      <c r="BG2" s="101">
        <f t="shared" si="4"/>
        <v>151</v>
      </c>
      <c r="BH2" s="101">
        <f t="shared" si="4"/>
        <v>152</v>
      </c>
      <c r="BI2" s="101">
        <f t="shared" si="4"/>
        <v>153</v>
      </c>
      <c r="BJ2" s="101">
        <f t="shared" si="4"/>
        <v>154</v>
      </c>
      <c r="BK2" s="101">
        <f t="shared" si="4"/>
        <v>155</v>
      </c>
      <c r="BL2" s="101">
        <f t="shared" si="4"/>
        <v>156</v>
      </c>
      <c r="BM2" s="101">
        <f t="shared" si="4"/>
        <v>157</v>
      </c>
      <c r="BN2" s="101">
        <f t="shared" si="4"/>
        <v>158</v>
      </c>
      <c r="BO2" s="101">
        <f t="shared" si="4"/>
        <v>159</v>
      </c>
      <c r="BP2" s="101">
        <f aca="true" t="shared" si="5" ref="BP2:BV2">BO2+BO3</f>
        <v>160</v>
      </c>
      <c r="BQ2" s="101">
        <f t="shared" si="5"/>
        <v>161</v>
      </c>
      <c r="BR2" s="101">
        <f t="shared" si="5"/>
        <v>162</v>
      </c>
      <c r="BS2" s="101">
        <f t="shared" si="5"/>
        <v>163</v>
      </c>
      <c r="BT2" s="101">
        <f t="shared" si="5"/>
        <v>164</v>
      </c>
      <c r="BU2" s="101">
        <f t="shared" si="5"/>
        <v>165</v>
      </c>
      <c r="BV2" s="101">
        <f t="shared" si="5"/>
        <v>166</v>
      </c>
    </row>
    <row r="3" spans="1:74" s="101" customFormat="1" ht="12" customHeight="1">
      <c r="A3" s="87" t="s">
        <v>58</v>
      </c>
      <c r="C3" s="101">
        <v>6</v>
      </c>
      <c r="D3" s="101">
        <v>6</v>
      </c>
      <c r="E3" s="101">
        <v>6</v>
      </c>
      <c r="F3" s="101">
        <v>6</v>
      </c>
      <c r="G3" s="101">
        <v>6</v>
      </c>
      <c r="H3" s="101">
        <v>6</v>
      </c>
      <c r="I3" s="101">
        <v>6</v>
      </c>
      <c r="J3" s="101">
        <v>6</v>
      </c>
      <c r="K3" s="101">
        <v>6</v>
      </c>
      <c r="L3" s="101">
        <v>6</v>
      </c>
      <c r="M3" s="101">
        <v>6</v>
      </c>
      <c r="N3" s="101">
        <v>6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01">
        <v>2</v>
      </c>
      <c r="U3" s="101">
        <v>2</v>
      </c>
      <c r="V3" s="101">
        <v>2</v>
      </c>
      <c r="W3" s="101">
        <v>2</v>
      </c>
      <c r="X3" s="101">
        <v>2</v>
      </c>
      <c r="Y3" s="101">
        <v>2</v>
      </c>
      <c r="Z3" s="101">
        <v>2</v>
      </c>
      <c r="AA3" s="101">
        <v>2</v>
      </c>
      <c r="AB3" s="101">
        <v>2</v>
      </c>
      <c r="AC3" s="101">
        <v>2</v>
      </c>
      <c r="AD3" s="101">
        <v>2</v>
      </c>
      <c r="AE3" s="101">
        <v>2</v>
      </c>
      <c r="AF3" s="101">
        <v>2</v>
      </c>
      <c r="AG3" s="101">
        <v>2</v>
      </c>
      <c r="AH3" s="101">
        <v>2</v>
      </c>
      <c r="AI3" s="101">
        <v>2</v>
      </c>
      <c r="AJ3" s="101">
        <v>2</v>
      </c>
      <c r="AK3" s="101">
        <v>2</v>
      </c>
      <c r="AL3" s="101">
        <v>2</v>
      </c>
      <c r="AM3" s="101">
        <v>2</v>
      </c>
      <c r="AN3" s="101">
        <v>2</v>
      </c>
      <c r="AO3" s="101">
        <v>2</v>
      </c>
      <c r="AP3" s="101">
        <v>2</v>
      </c>
      <c r="AQ3" s="101">
        <v>2</v>
      </c>
      <c r="AR3" s="101">
        <v>2</v>
      </c>
      <c r="AS3" s="101">
        <v>2</v>
      </c>
      <c r="AT3" s="101">
        <v>2</v>
      </c>
      <c r="AU3" s="101">
        <v>2</v>
      </c>
      <c r="AV3" s="101">
        <v>2</v>
      </c>
      <c r="AW3" s="101">
        <v>2</v>
      </c>
      <c r="AX3" s="101">
        <v>1</v>
      </c>
      <c r="AY3" s="101">
        <v>1</v>
      </c>
      <c r="AZ3" s="101">
        <v>1</v>
      </c>
      <c r="BA3" s="101">
        <v>1</v>
      </c>
      <c r="BB3" s="101">
        <v>1</v>
      </c>
      <c r="BC3" s="101">
        <v>1</v>
      </c>
      <c r="BD3" s="101">
        <v>1</v>
      </c>
      <c r="BE3" s="101">
        <v>1</v>
      </c>
      <c r="BF3" s="101">
        <v>1</v>
      </c>
      <c r="BG3" s="101">
        <v>1</v>
      </c>
      <c r="BH3" s="101">
        <v>1</v>
      </c>
      <c r="BI3" s="101">
        <v>1</v>
      </c>
      <c r="BJ3" s="101">
        <v>1</v>
      </c>
      <c r="BK3" s="101">
        <v>1</v>
      </c>
      <c r="BL3" s="101">
        <v>1</v>
      </c>
      <c r="BM3" s="101">
        <v>1</v>
      </c>
      <c r="BN3" s="101">
        <v>1</v>
      </c>
      <c r="BO3" s="101">
        <v>1</v>
      </c>
      <c r="BP3" s="101">
        <v>1</v>
      </c>
      <c r="BQ3" s="101">
        <v>1</v>
      </c>
      <c r="BR3" s="101">
        <v>1</v>
      </c>
      <c r="BS3" s="101">
        <v>1</v>
      </c>
      <c r="BT3" s="101">
        <v>1</v>
      </c>
      <c r="BU3" s="101">
        <v>1</v>
      </c>
      <c r="BV3" s="101">
        <v>1</v>
      </c>
    </row>
    <row r="4" spans="1:74" s="53" customFormat="1" ht="12" customHeight="1">
      <c r="A4" s="87" t="s">
        <v>59</v>
      </c>
      <c r="B4" s="53">
        <v>0</v>
      </c>
      <c r="C4" s="53">
        <v>0</v>
      </c>
      <c r="D4" s="53">
        <v>500</v>
      </c>
      <c r="E4" s="53">
        <v>1000</v>
      </c>
      <c r="F4" s="53">
        <v>2000</v>
      </c>
      <c r="G4" s="53">
        <v>3000</v>
      </c>
      <c r="H4" s="53">
        <v>4000</v>
      </c>
      <c r="I4" s="53">
        <v>5000</v>
      </c>
      <c r="J4" s="53">
        <v>6000</v>
      </c>
      <c r="K4" s="53">
        <v>7000</v>
      </c>
      <c r="L4" s="53">
        <f>K4+1000</f>
        <v>8000</v>
      </c>
      <c r="M4" s="53">
        <f>L4+1000</f>
        <v>9000</v>
      </c>
      <c r="N4" s="53">
        <v>10000</v>
      </c>
      <c r="O4" s="53">
        <f aca="true" t="shared" si="6" ref="O4:Z4">N4*1.09</f>
        <v>10900</v>
      </c>
      <c r="P4" s="53">
        <f t="shared" si="6"/>
        <v>11881</v>
      </c>
      <c r="Q4" s="53">
        <f t="shared" si="6"/>
        <v>12950.29</v>
      </c>
      <c r="R4" s="53">
        <f t="shared" si="6"/>
        <v>14115.816100000002</v>
      </c>
      <c r="S4" s="53">
        <f t="shared" si="6"/>
        <v>15386.239549000004</v>
      </c>
      <c r="T4" s="53">
        <f t="shared" si="6"/>
        <v>16771.001108410004</v>
      </c>
      <c r="U4" s="53">
        <f t="shared" si="6"/>
        <v>18280.391208166908</v>
      </c>
      <c r="V4" s="53">
        <f t="shared" si="6"/>
        <v>19925.62641690193</v>
      </c>
      <c r="W4" s="53">
        <f t="shared" si="6"/>
        <v>21718.932794423104</v>
      </c>
      <c r="X4" s="53">
        <f t="shared" si="6"/>
        <v>23673.636745921187</v>
      </c>
      <c r="Y4" s="53">
        <f t="shared" si="6"/>
        <v>25804.264053054096</v>
      </c>
      <c r="Z4" s="53">
        <f t="shared" si="6"/>
        <v>28126.647817828965</v>
      </c>
      <c r="AA4" s="53">
        <f aca="true" t="shared" si="7" ref="AA4:AL4">Z4*1.07</f>
        <v>30095.513165076994</v>
      </c>
      <c r="AB4" s="53">
        <f t="shared" si="7"/>
        <v>32202.199086632387</v>
      </c>
      <c r="AC4" s="53">
        <f t="shared" si="7"/>
        <v>34456.353022696654</v>
      </c>
      <c r="AD4" s="53">
        <f t="shared" si="7"/>
        <v>36868.29773428542</v>
      </c>
      <c r="AE4" s="53">
        <f t="shared" si="7"/>
        <v>39449.0785756854</v>
      </c>
      <c r="AF4" s="53">
        <f t="shared" si="7"/>
        <v>42210.51407598338</v>
      </c>
      <c r="AG4" s="53">
        <f t="shared" si="7"/>
        <v>45165.25006130222</v>
      </c>
      <c r="AH4" s="53">
        <f t="shared" si="7"/>
        <v>48326.81756559338</v>
      </c>
      <c r="AI4" s="53">
        <f t="shared" si="7"/>
        <v>51709.69479518492</v>
      </c>
      <c r="AJ4" s="53">
        <f t="shared" si="7"/>
        <v>55329.37343084787</v>
      </c>
      <c r="AK4" s="53">
        <f t="shared" si="7"/>
        <v>59202.42957100722</v>
      </c>
      <c r="AL4" s="53">
        <f t="shared" si="7"/>
        <v>63346.59964097773</v>
      </c>
      <c r="AM4" s="53">
        <f aca="true" t="shared" si="8" ref="AM4:AR4">AL4*1.06</f>
        <v>67147.3956194364</v>
      </c>
      <c r="AN4" s="53">
        <f t="shared" si="8"/>
        <v>71176.23935660259</v>
      </c>
      <c r="AO4" s="53">
        <f t="shared" si="8"/>
        <v>75446.81371799874</v>
      </c>
      <c r="AP4" s="53">
        <f t="shared" si="8"/>
        <v>79973.62254107867</v>
      </c>
      <c r="AQ4" s="53">
        <f t="shared" si="8"/>
        <v>84772.03989354339</v>
      </c>
      <c r="AR4" s="53">
        <f t="shared" si="8"/>
        <v>89858.362287156</v>
      </c>
      <c r="AS4" s="53">
        <f aca="true" t="shared" si="9" ref="AS4:AX4">AR4*1.05</f>
        <v>94351.2804015138</v>
      </c>
      <c r="AT4" s="53">
        <f t="shared" si="9"/>
        <v>99068.84442158949</v>
      </c>
      <c r="AU4" s="53">
        <f t="shared" si="9"/>
        <v>104022.28664266896</v>
      </c>
      <c r="AV4" s="53">
        <f t="shared" si="9"/>
        <v>109223.40097480241</v>
      </c>
      <c r="AW4" s="53">
        <f t="shared" si="9"/>
        <v>114684.57102354254</v>
      </c>
      <c r="AX4" s="53">
        <f t="shared" si="9"/>
        <v>120418.79957471967</v>
      </c>
      <c r="AY4" s="53">
        <f aca="true" t="shared" si="10" ref="AY4:BD4">AX4*1.04</f>
        <v>125235.55155770846</v>
      </c>
      <c r="AZ4" s="53">
        <f t="shared" si="10"/>
        <v>130244.9736200168</v>
      </c>
      <c r="BA4" s="53">
        <f t="shared" si="10"/>
        <v>135454.77256481748</v>
      </c>
      <c r="BB4" s="53">
        <f t="shared" si="10"/>
        <v>140872.96346741018</v>
      </c>
      <c r="BC4" s="53">
        <f t="shared" si="10"/>
        <v>146507.8820061066</v>
      </c>
      <c r="BD4" s="53">
        <f t="shared" si="10"/>
        <v>152368.19728635089</v>
      </c>
      <c r="BE4" s="53">
        <f aca="true" t="shared" si="11" ref="BE4:BJ4">BD4*1.03</f>
        <v>156939.24320494142</v>
      </c>
      <c r="BF4" s="53">
        <f t="shared" si="11"/>
        <v>161647.42050108965</v>
      </c>
      <c r="BG4" s="53">
        <f t="shared" si="11"/>
        <v>166496.84311612236</v>
      </c>
      <c r="BH4" s="53">
        <f t="shared" si="11"/>
        <v>171491.74840960602</v>
      </c>
      <c r="BI4" s="53">
        <f t="shared" si="11"/>
        <v>176636.5008618942</v>
      </c>
      <c r="BJ4" s="53">
        <f t="shared" si="11"/>
        <v>181935.59588775103</v>
      </c>
      <c r="BK4" s="53">
        <f aca="true" t="shared" si="12" ref="BK4:BP4">BJ4*1.02</f>
        <v>185574.30780550605</v>
      </c>
      <c r="BL4" s="53">
        <f t="shared" si="12"/>
        <v>189285.79396161617</v>
      </c>
      <c r="BM4" s="53">
        <f t="shared" si="12"/>
        <v>193071.5098408485</v>
      </c>
      <c r="BN4" s="53">
        <f t="shared" si="12"/>
        <v>196932.94003766548</v>
      </c>
      <c r="BO4" s="53">
        <f t="shared" si="12"/>
        <v>200871.59883841878</v>
      </c>
      <c r="BP4" s="53">
        <f t="shared" si="12"/>
        <v>204889.03081518717</v>
      </c>
      <c r="BQ4" s="53">
        <f aca="true" t="shared" si="13" ref="BQ4:BV4">BP4*1.01</f>
        <v>206937.92112333904</v>
      </c>
      <c r="BR4" s="53">
        <f t="shared" si="13"/>
        <v>209007.30033457244</v>
      </c>
      <c r="BS4" s="53">
        <f t="shared" si="13"/>
        <v>211097.37333791816</v>
      </c>
      <c r="BT4" s="53">
        <f t="shared" si="13"/>
        <v>213208.34707129735</v>
      </c>
      <c r="BU4" s="53">
        <f t="shared" si="13"/>
        <v>215340.43054201032</v>
      </c>
      <c r="BV4" s="118">
        <f t="shared" si="13"/>
        <v>217493.83484743044</v>
      </c>
    </row>
    <row r="5" spans="1:74" s="53" customFormat="1" ht="12" customHeight="1">
      <c r="A5" s="87" t="s">
        <v>60</v>
      </c>
      <c r="B5" s="53">
        <f>B4*0.1</f>
        <v>0</v>
      </c>
      <c r="C5" s="53">
        <f aca="true" t="shared" si="14" ref="C5:BN5">C4*0.15</f>
        <v>0</v>
      </c>
      <c r="D5" s="53">
        <f t="shared" si="14"/>
        <v>75</v>
      </c>
      <c r="E5" s="53">
        <f t="shared" si="14"/>
        <v>150</v>
      </c>
      <c r="F5" s="53">
        <f t="shared" si="14"/>
        <v>300</v>
      </c>
      <c r="G5" s="53">
        <f t="shared" si="14"/>
        <v>450</v>
      </c>
      <c r="H5" s="53">
        <f t="shared" si="14"/>
        <v>600</v>
      </c>
      <c r="I5" s="53">
        <f t="shared" si="14"/>
        <v>750</v>
      </c>
      <c r="J5" s="53">
        <f t="shared" si="14"/>
        <v>900</v>
      </c>
      <c r="K5" s="53">
        <f t="shared" si="14"/>
        <v>1050</v>
      </c>
      <c r="L5" s="53">
        <f t="shared" si="14"/>
        <v>1200</v>
      </c>
      <c r="M5" s="53">
        <f t="shared" si="14"/>
        <v>1350</v>
      </c>
      <c r="N5" s="53">
        <f t="shared" si="14"/>
        <v>1500</v>
      </c>
      <c r="O5" s="53">
        <f t="shared" si="14"/>
        <v>1635</v>
      </c>
      <c r="P5" s="53">
        <f t="shared" si="14"/>
        <v>1782.1499999999999</v>
      </c>
      <c r="Q5" s="53">
        <f t="shared" si="14"/>
        <v>1942.5435</v>
      </c>
      <c r="R5" s="53">
        <f t="shared" si="14"/>
        <v>2117.3724150000003</v>
      </c>
      <c r="S5" s="53">
        <f t="shared" si="14"/>
        <v>2307.9359323500003</v>
      </c>
      <c r="T5" s="53">
        <f t="shared" si="14"/>
        <v>2515.6501662615005</v>
      </c>
      <c r="U5" s="53">
        <f t="shared" si="14"/>
        <v>2742.0586812250363</v>
      </c>
      <c r="V5" s="53">
        <f t="shared" si="14"/>
        <v>2988.8439625352894</v>
      </c>
      <c r="W5" s="53">
        <f t="shared" si="14"/>
        <v>3257.8399191634658</v>
      </c>
      <c r="X5" s="53">
        <f t="shared" si="14"/>
        <v>3551.0455118881778</v>
      </c>
      <c r="Y5" s="53">
        <f t="shared" si="14"/>
        <v>3870.639607958114</v>
      </c>
      <c r="Z5" s="53">
        <f t="shared" si="14"/>
        <v>4218.997172674344</v>
      </c>
      <c r="AA5" s="53">
        <f t="shared" si="14"/>
        <v>4514.326974761549</v>
      </c>
      <c r="AB5" s="53">
        <f t="shared" si="14"/>
        <v>4830.329862994858</v>
      </c>
      <c r="AC5" s="53">
        <f t="shared" si="14"/>
        <v>5168.452953404498</v>
      </c>
      <c r="AD5" s="53">
        <f t="shared" si="14"/>
        <v>5530.244660142813</v>
      </c>
      <c r="AE5" s="53">
        <f t="shared" si="14"/>
        <v>5917.36178635281</v>
      </c>
      <c r="AF5" s="53">
        <f t="shared" si="14"/>
        <v>6331.577111397507</v>
      </c>
      <c r="AG5" s="53">
        <f t="shared" si="14"/>
        <v>6774.787509195333</v>
      </c>
      <c r="AH5" s="53">
        <f t="shared" si="14"/>
        <v>7249.022634839007</v>
      </c>
      <c r="AI5" s="53">
        <f t="shared" si="14"/>
        <v>7756.454219277738</v>
      </c>
      <c r="AJ5" s="53">
        <f t="shared" si="14"/>
        <v>8299.40601462718</v>
      </c>
      <c r="AK5" s="53">
        <f t="shared" si="14"/>
        <v>8880.364435651083</v>
      </c>
      <c r="AL5" s="53">
        <f t="shared" si="14"/>
        <v>9501.98994614666</v>
      </c>
      <c r="AM5" s="53">
        <f t="shared" si="14"/>
        <v>10072.109342915459</v>
      </c>
      <c r="AN5" s="53">
        <f t="shared" si="14"/>
        <v>10676.435903490388</v>
      </c>
      <c r="AO5" s="53">
        <f t="shared" si="14"/>
        <v>11317.02205769981</v>
      </c>
      <c r="AP5" s="53">
        <f t="shared" si="14"/>
        <v>11996.0433811618</v>
      </c>
      <c r="AQ5" s="53">
        <f t="shared" si="14"/>
        <v>12715.805984031509</v>
      </c>
      <c r="AR5" s="53">
        <f t="shared" si="14"/>
        <v>13478.754343073399</v>
      </c>
      <c r="AS5" s="53">
        <f t="shared" si="14"/>
        <v>14152.69206022707</v>
      </c>
      <c r="AT5" s="53">
        <f t="shared" si="14"/>
        <v>14860.326663238422</v>
      </c>
      <c r="AU5" s="53">
        <f t="shared" si="14"/>
        <v>15603.342996400343</v>
      </c>
      <c r="AV5" s="53">
        <f t="shared" si="14"/>
        <v>16383.51014622036</v>
      </c>
      <c r="AW5" s="53">
        <f t="shared" si="14"/>
        <v>17202.68565353138</v>
      </c>
      <c r="AX5" s="53">
        <f t="shared" si="14"/>
        <v>18062.81993620795</v>
      </c>
      <c r="AY5" s="53">
        <f t="shared" si="14"/>
        <v>18785.33273365627</v>
      </c>
      <c r="AZ5" s="53">
        <f t="shared" si="14"/>
        <v>19536.74604300252</v>
      </c>
      <c r="BA5" s="53">
        <f t="shared" si="14"/>
        <v>20318.21588472262</v>
      </c>
      <c r="BB5" s="53">
        <f t="shared" si="14"/>
        <v>21130.944520111527</v>
      </c>
      <c r="BC5" s="53">
        <f t="shared" si="14"/>
        <v>21976.18230091599</v>
      </c>
      <c r="BD5" s="53">
        <f t="shared" si="14"/>
        <v>22855.229592952634</v>
      </c>
      <c r="BE5" s="53">
        <f t="shared" si="14"/>
        <v>23540.886480741214</v>
      </c>
      <c r="BF5" s="53">
        <f t="shared" si="14"/>
        <v>24247.11307516345</v>
      </c>
      <c r="BG5" s="53">
        <f t="shared" si="14"/>
        <v>24974.526467418353</v>
      </c>
      <c r="BH5" s="53">
        <f t="shared" si="14"/>
        <v>25723.7622614409</v>
      </c>
      <c r="BI5" s="53">
        <f t="shared" si="14"/>
        <v>26495.47512928413</v>
      </c>
      <c r="BJ5" s="53">
        <f t="shared" si="14"/>
        <v>27290.339383162653</v>
      </c>
      <c r="BK5" s="53">
        <f t="shared" si="14"/>
        <v>27836.146170825905</v>
      </c>
      <c r="BL5" s="53">
        <f t="shared" si="14"/>
        <v>28392.869094242425</v>
      </c>
      <c r="BM5" s="53">
        <f t="shared" si="14"/>
        <v>28960.726476127275</v>
      </c>
      <c r="BN5" s="53">
        <f t="shared" si="14"/>
        <v>29539.94100564982</v>
      </c>
      <c r="BO5" s="53">
        <f aca="true" t="shared" si="15" ref="BO5:BV5">BO4*0.15</f>
        <v>30130.739825762816</v>
      </c>
      <c r="BP5" s="53">
        <f t="shared" si="15"/>
        <v>30733.354622278075</v>
      </c>
      <c r="BQ5" s="53">
        <f t="shared" si="15"/>
        <v>31040.688168500856</v>
      </c>
      <c r="BR5" s="53">
        <f t="shared" si="15"/>
        <v>31351.095050185864</v>
      </c>
      <c r="BS5" s="53">
        <f t="shared" si="15"/>
        <v>31664.606000687723</v>
      </c>
      <c r="BT5" s="53">
        <f t="shared" si="15"/>
        <v>31981.252060694602</v>
      </c>
      <c r="BU5" s="53">
        <f t="shared" si="15"/>
        <v>32301.064581301547</v>
      </c>
      <c r="BV5" s="118">
        <f t="shared" si="15"/>
        <v>32624.075227114565</v>
      </c>
    </row>
    <row r="6" spans="1:74" s="53" customFormat="1" ht="12" customHeight="1">
      <c r="A6" s="87" t="s">
        <v>61</v>
      </c>
      <c r="B6" s="53">
        <f>B5*0.1</f>
        <v>0</v>
      </c>
      <c r="C6" s="53">
        <f>C5*0.1</f>
        <v>0</v>
      </c>
      <c r="D6" s="53">
        <f>D5*0.1</f>
        <v>7.5</v>
      </c>
      <c r="E6" s="53">
        <f>E5*0.1</f>
        <v>15</v>
      </c>
      <c r="F6" s="53">
        <f aca="true" t="shared" si="16" ref="F6:BQ6">F5*0.1</f>
        <v>30</v>
      </c>
      <c r="G6" s="53">
        <f t="shared" si="16"/>
        <v>45</v>
      </c>
      <c r="H6" s="53">
        <f t="shared" si="16"/>
        <v>60</v>
      </c>
      <c r="I6" s="53">
        <f t="shared" si="16"/>
        <v>75</v>
      </c>
      <c r="J6" s="53">
        <f t="shared" si="16"/>
        <v>90</v>
      </c>
      <c r="K6" s="53">
        <f t="shared" si="16"/>
        <v>105</v>
      </c>
      <c r="L6" s="53">
        <f t="shared" si="16"/>
        <v>120</v>
      </c>
      <c r="M6" s="53">
        <f t="shared" si="16"/>
        <v>135</v>
      </c>
      <c r="N6" s="53">
        <f t="shared" si="16"/>
        <v>150</v>
      </c>
      <c r="O6" s="53">
        <f t="shared" si="16"/>
        <v>163.5</v>
      </c>
      <c r="P6" s="53">
        <f t="shared" si="16"/>
        <v>178.215</v>
      </c>
      <c r="Q6" s="53">
        <f t="shared" si="16"/>
        <v>194.25435000000002</v>
      </c>
      <c r="R6" s="53">
        <f t="shared" si="16"/>
        <v>211.73724150000004</v>
      </c>
      <c r="S6" s="53">
        <f t="shared" si="16"/>
        <v>230.79359323500003</v>
      </c>
      <c r="T6" s="53">
        <f t="shared" si="16"/>
        <v>251.56501662615005</v>
      </c>
      <c r="U6" s="53">
        <f t="shared" si="16"/>
        <v>274.20586812250366</v>
      </c>
      <c r="V6" s="53">
        <f t="shared" si="16"/>
        <v>298.88439625352896</v>
      </c>
      <c r="W6" s="53">
        <f t="shared" si="16"/>
        <v>325.7839919163466</v>
      </c>
      <c r="X6" s="53">
        <f t="shared" si="16"/>
        <v>355.1045511888178</v>
      </c>
      <c r="Y6" s="53">
        <f t="shared" si="16"/>
        <v>387.06396079581145</v>
      </c>
      <c r="Z6" s="53">
        <f t="shared" si="16"/>
        <v>421.8997172674344</v>
      </c>
      <c r="AA6" s="53">
        <f t="shared" si="16"/>
        <v>451.4326974761549</v>
      </c>
      <c r="AB6" s="53">
        <f t="shared" si="16"/>
        <v>483.0329862994858</v>
      </c>
      <c r="AC6" s="53">
        <f t="shared" si="16"/>
        <v>516.8452953404498</v>
      </c>
      <c r="AD6" s="53">
        <f t="shared" si="16"/>
        <v>553.0244660142813</v>
      </c>
      <c r="AE6" s="53">
        <f t="shared" si="16"/>
        <v>591.736178635281</v>
      </c>
      <c r="AF6" s="53">
        <f t="shared" si="16"/>
        <v>633.1577111397507</v>
      </c>
      <c r="AG6" s="53">
        <f t="shared" si="16"/>
        <v>677.4787509195334</v>
      </c>
      <c r="AH6" s="53">
        <f t="shared" si="16"/>
        <v>724.9022634839007</v>
      </c>
      <c r="AI6" s="53">
        <f t="shared" si="16"/>
        <v>775.6454219277739</v>
      </c>
      <c r="AJ6" s="53">
        <f t="shared" si="16"/>
        <v>829.9406014627181</v>
      </c>
      <c r="AK6" s="53">
        <f t="shared" si="16"/>
        <v>888.0364435651084</v>
      </c>
      <c r="AL6" s="53">
        <f t="shared" si="16"/>
        <v>950.1989946146659</v>
      </c>
      <c r="AM6" s="53">
        <f t="shared" si="16"/>
        <v>1007.210934291546</v>
      </c>
      <c r="AN6" s="53">
        <f t="shared" si="16"/>
        <v>1067.643590349039</v>
      </c>
      <c r="AO6" s="53">
        <f t="shared" si="16"/>
        <v>1131.7022057699812</v>
      </c>
      <c r="AP6" s="53">
        <f t="shared" si="16"/>
        <v>1199.60433811618</v>
      </c>
      <c r="AQ6" s="53">
        <f t="shared" si="16"/>
        <v>1271.580598403151</v>
      </c>
      <c r="AR6" s="53">
        <f t="shared" si="16"/>
        <v>1347.87543430734</v>
      </c>
      <c r="AS6" s="53">
        <f t="shared" si="16"/>
        <v>1415.269206022707</v>
      </c>
      <c r="AT6" s="53">
        <f t="shared" si="16"/>
        <v>1486.0326663238422</v>
      </c>
      <c r="AU6" s="53">
        <f t="shared" si="16"/>
        <v>1560.3342996400343</v>
      </c>
      <c r="AV6" s="53">
        <f t="shared" si="16"/>
        <v>1638.351014622036</v>
      </c>
      <c r="AW6" s="53">
        <f t="shared" si="16"/>
        <v>1720.268565353138</v>
      </c>
      <c r="AX6" s="53">
        <f t="shared" si="16"/>
        <v>1806.2819936207952</v>
      </c>
      <c r="AY6" s="53">
        <f t="shared" si="16"/>
        <v>1878.5332733656269</v>
      </c>
      <c r="AZ6" s="53">
        <f t="shared" si="16"/>
        <v>1953.6746043002522</v>
      </c>
      <c r="BA6" s="53">
        <f t="shared" si="16"/>
        <v>2031.8215884722622</v>
      </c>
      <c r="BB6" s="53">
        <f t="shared" si="16"/>
        <v>2113.094452011153</v>
      </c>
      <c r="BC6" s="53">
        <f t="shared" si="16"/>
        <v>2197.618230091599</v>
      </c>
      <c r="BD6" s="53">
        <f t="shared" si="16"/>
        <v>2285.5229592952633</v>
      </c>
      <c r="BE6" s="53">
        <f t="shared" si="16"/>
        <v>2354.0886480741215</v>
      </c>
      <c r="BF6" s="53">
        <f t="shared" si="16"/>
        <v>2424.7113075163447</v>
      </c>
      <c r="BG6" s="53">
        <f t="shared" si="16"/>
        <v>2497.4526467418355</v>
      </c>
      <c r="BH6" s="53">
        <f t="shared" si="16"/>
        <v>2572.37622614409</v>
      </c>
      <c r="BI6" s="53">
        <f t="shared" si="16"/>
        <v>2649.547512928413</v>
      </c>
      <c r="BJ6" s="53">
        <f t="shared" si="16"/>
        <v>2729.0339383162654</v>
      </c>
      <c r="BK6" s="53">
        <f t="shared" si="16"/>
        <v>2783.6146170825905</v>
      </c>
      <c r="BL6" s="53">
        <f t="shared" si="16"/>
        <v>2839.286909424243</v>
      </c>
      <c r="BM6" s="53">
        <f t="shared" si="16"/>
        <v>2896.0726476127275</v>
      </c>
      <c r="BN6" s="53">
        <f t="shared" si="16"/>
        <v>2953.994100564982</v>
      </c>
      <c r="BO6" s="53">
        <f t="shared" si="16"/>
        <v>3013.0739825762817</v>
      </c>
      <c r="BP6" s="53">
        <f t="shared" si="16"/>
        <v>3073.3354622278075</v>
      </c>
      <c r="BQ6" s="53">
        <f t="shared" si="16"/>
        <v>3104.0688168500856</v>
      </c>
      <c r="BR6" s="53">
        <f>BR5*0.1</f>
        <v>3135.109505018587</v>
      </c>
      <c r="BS6" s="53">
        <f>BS5*0.1</f>
        <v>3166.4606000687727</v>
      </c>
      <c r="BT6" s="53">
        <f>BT5*0.1</f>
        <v>3198.1252060694605</v>
      </c>
      <c r="BU6" s="53">
        <f>BU5*0.1</f>
        <v>3230.106458130155</v>
      </c>
      <c r="BV6" s="118">
        <f>BV5*0.1</f>
        <v>3262.4075227114567</v>
      </c>
    </row>
    <row r="7" spans="1:74" s="101" customFormat="1" ht="12" customHeight="1">
      <c r="A7" s="87" t="s">
        <v>62</v>
      </c>
      <c r="C7" s="101">
        <v>0</v>
      </c>
      <c r="D7" s="101">
        <f aca="true" t="shared" si="17" ref="D7:AI7">C7+C8</f>
        <v>6</v>
      </c>
      <c r="E7" s="101">
        <f t="shared" si="17"/>
        <v>12</v>
      </c>
      <c r="F7" s="101">
        <f t="shared" si="17"/>
        <v>18</v>
      </c>
      <c r="G7" s="101">
        <f t="shared" si="17"/>
        <v>24</v>
      </c>
      <c r="H7" s="101">
        <f t="shared" si="17"/>
        <v>30</v>
      </c>
      <c r="I7" s="101">
        <f t="shared" si="17"/>
        <v>36</v>
      </c>
      <c r="J7" s="101">
        <f t="shared" si="17"/>
        <v>42</v>
      </c>
      <c r="K7" s="101">
        <f t="shared" si="17"/>
        <v>48</v>
      </c>
      <c r="L7" s="101">
        <f t="shared" si="17"/>
        <v>54</v>
      </c>
      <c r="M7" s="101">
        <f t="shared" si="17"/>
        <v>60</v>
      </c>
      <c r="N7" s="101">
        <f t="shared" si="17"/>
        <v>66</v>
      </c>
      <c r="O7" s="101">
        <f t="shared" si="17"/>
        <v>72</v>
      </c>
      <c r="P7" s="101">
        <f t="shared" si="17"/>
        <v>78</v>
      </c>
      <c r="Q7" s="101">
        <f t="shared" si="17"/>
        <v>84</v>
      </c>
      <c r="R7" s="101">
        <f t="shared" si="17"/>
        <v>90</v>
      </c>
      <c r="S7" s="101">
        <f t="shared" si="17"/>
        <v>96</v>
      </c>
      <c r="T7" s="101">
        <f t="shared" si="17"/>
        <v>102</v>
      </c>
      <c r="U7" s="101">
        <f t="shared" si="17"/>
        <v>108</v>
      </c>
      <c r="V7" s="101">
        <f t="shared" si="17"/>
        <v>114</v>
      </c>
      <c r="W7" s="101">
        <f t="shared" si="17"/>
        <v>120</v>
      </c>
      <c r="X7" s="101">
        <f t="shared" si="17"/>
        <v>126</v>
      </c>
      <c r="Y7" s="101">
        <f t="shared" si="17"/>
        <v>132</v>
      </c>
      <c r="Z7" s="101">
        <f t="shared" si="17"/>
        <v>138</v>
      </c>
      <c r="AA7" s="101">
        <f t="shared" si="17"/>
        <v>144</v>
      </c>
      <c r="AB7" s="101">
        <f t="shared" si="17"/>
        <v>150</v>
      </c>
      <c r="AC7" s="101">
        <f t="shared" si="17"/>
        <v>156</v>
      </c>
      <c r="AD7" s="101">
        <f t="shared" si="17"/>
        <v>162</v>
      </c>
      <c r="AE7" s="101">
        <f t="shared" si="17"/>
        <v>168</v>
      </c>
      <c r="AF7" s="101">
        <f t="shared" si="17"/>
        <v>174</v>
      </c>
      <c r="AG7" s="101">
        <f t="shared" si="17"/>
        <v>180</v>
      </c>
      <c r="AH7" s="101">
        <f t="shared" si="17"/>
        <v>186</v>
      </c>
      <c r="AI7" s="101">
        <f t="shared" si="17"/>
        <v>192</v>
      </c>
      <c r="AJ7" s="101">
        <f aca="true" t="shared" si="18" ref="AJ7:BO7">AI7+AI8</f>
        <v>198</v>
      </c>
      <c r="AK7" s="101">
        <f t="shared" si="18"/>
        <v>204</v>
      </c>
      <c r="AL7" s="101">
        <f t="shared" si="18"/>
        <v>210</v>
      </c>
      <c r="AM7" s="101">
        <f t="shared" si="18"/>
        <v>216</v>
      </c>
      <c r="AN7" s="101">
        <f t="shared" si="18"/>
        <v>222</v>
      </c>
      <c r="AO7" s="101">
        <f t="shared" si="18"/>
        <v>228</v>
      </c>
      <c r="AP7" s="101">
        <f t="shared" si="18"/>
        <v>234</v>
      </c>
      <c r="AQ7" s="101">
        <f t="shared" si="18"/>
        <v>240</v>
      </c>
      <c r="AR7" s="101">
        <f t="shared" si="18"/>
        <v>246</v>
      </c>
      <c r="AS7" s="101">
        <f t="shared" si="18"/>
        <v>252</v>
      </c>
      <c r="AT7" s="101">
        <f t="shared" si="18"/>
        <v>258</v>
      </c>
      <c r="AU7" s="101">
        <f t="shared" si="18"/>
        <v>264</v>
      </c>
      <c r="AV7" s="101">
        <f t="shared" si="18"/>
        <v>270</v>
      </c>
      <c r="AW7" s="101">
        <f t="shared" si="18"/>
        <v>276</v>
      </c>
      <c r="AX7" s="101">
        <f t="shared" si="18"/>
        <v>282</v>
      </c>
      <c r="AY7" s="101">
        <f t="shared" si="18"/>
        <v>288</v>
      </c>
      <c r="AZ7" s="101">
        <f t="shared" si="18"/>
        <v>294</v>
      </c>
      <c r="BA7" s="101">
        <f t="shared" si="18"/>
        <v>300</v>
      </c>
      <c r="BB7" s="101">
        <f t="shared" si="18"/>
        <v>306</v>
      </c>
      <c r="BC7" s="101">
        <f t="shared" si="18"/>
        <v>312</v>
      </c>
      <c r="BD7" s="101">
        <f t="shared" si="18"/>
        <v>318</v>
      </c>
      <c r="BE7" s="101">
        <f t="shared" si="18"/>
        <v>324</v>
      </c>
      <c r="BF7" s="101">
        <f t="shared" si="18"/>
        <v>330</v>
      </c>
      <c r="BG7" s="101">
        <f t="shared" si="18"/>
        <v>336</v>
      </c>
      <c r="BH7" s="101">
        <f t="shared" si="18"/>
        <v>342</v>
      </c>
      <c r="BI7" s="101">
        <f t="shared" si="18"/>
        <v>348</v>
      </c>
      <c r="BJ7" s="101">
        <f t="shared" si="18"/>
        <v>354</v>
      </c>
      <c r="BK7" s="101">
        <f t="shared" si="18"/>
        <v>360</v>
      </c>
      <c r="BL7" s="101">
        <f t="shared" si="18"/>
        <v>366</v>
      </c>
      <c r="BM7" s="101">
        <f t="shared" si="18"/>
        <v>372</v>
      </c>
      <c r="BN7" s="101">
        <f t="shared" si="18"/>
        <v>378</v>
      </c>
      <c r="BO7" s="101">
        <f t="shared" si="18"/>
        <v>384</v>
      </c>
      <c r="BP7" s="101">
        <f aca="true" t="shared" si="19" ref="BP7:BV7">BO7+BO8</f>
        <v>390</v>
      </c>
      <c r="BQ7" s="101">
        <f t="shared" si="19"/>
        <v>396</v>
      </c>
      <c r="BR7" s="101">
        <f t="shared" si="19"/>
        <v>402</v>
      </c>
      <c r="BS7" s="101">
        <f t="shared" si="19"/>
        <v>408</v>
      </c>
      <c r="BT7" s="101">
        <f t="shared" si="19"/>
        <v>414</v>
      </c>
      <c r="BU7" s="101">
        <f t="shared" si="19"/>
        <v>420</v>
      </c>
      <c r="BV7" s="101">
        <f t="shared" si="19"/>
        <v>426</v>
      </c>
    </row>
    <row r="8" spans="1:74" s="101" customFormat="1" ht="12" customHeight="1">
      <c r="A8" s="87" t="s">
        <v>63</v>
      </c>
      <c r="C8" s="101">
        <v>6</v>
      </c>
      <c r="D8" s="101">
        <v>6</v>
      </c>
      <c r="E8" s="101">
        <v>6</v>
      </c>
      <c r="F8" s="101">
        <v>6</v>
      </c>
      <c r="G8" s="101">
        <v>6</v>
      </c>
      <c r="H8" s="101">
        <v>6</v>
      </c>
      <c r="I8" s="101">
        <v>6</v>
      </c>
      <c r="J8" s="101">
        <v>6</v>
      </c>
      <c r="K8" s="101">
        <v>6</v>
      </c>
      <c r="L8" s="101">
        <v>6</v>
      </c>
      <c r="M8" s="101">
        <v>6</v>
      </c>
      <c r="N8" s="101">
        <v>6</v>
      </c>
      <c r="O8" s="101">
        <v>6</v>
      </c>
      <c r="P8" s="101">
        <v>6</v>
      </c>
      <c r="Q8" s="101">
        <v>6</v>
      </c>
      <c r="R8" s="101">
        <v>6</v>
      </c>
      <c r="S8" s="101">
        <v>6</v>
      </c>
      <c r="T8" s="101">
        <v>6</v>
      </c>
      <c r="U8" s="101">
        <v>6</v>
      </c>
      <c r="V8" s="101">
        <v>6</v>
      </c>
      <c r="W8" s="101">
        <v>6</v>
      </c>
      <c r="X8" s="101">
        <v>6</v>
      </c>
      <c r="Y8" s="101">
        <v>6</v>
      </c>
      <c r="Z8" s="101">
        <v>6</v>
      </c>
      <c r="AA8" s="101">
        <v>6</v>
      </c>
      <c r="AB8" s="101">
        <v>6</v>
      </c>
      <c r="AC8" s="101">
        <v>6</v>
      </c>
      <c r="AD8" s="101">
        <v>6</v>
      </c>
      <c r="AE8" s="101">
        <v>6</v>
      </c>
      <c r="AF8" s="101">
        <v>6</v>
      </c>
      <c r="AG8" s="101">
        <v>6</v>
      </c>
      <c r="AH8" s="101">
        <v>6</v>
      </c>
      <c r="AI8" s="101">
        <v>6</v>
      </c>
      <c r="AJ8" s="101">
        <v>6</v>
      </c>
      <c r="AK8" s="101">
        <v>6</v>
      </c>
      <c r="AL8" s="101">
        <v>6</v>
      </c>
      <c r="AM8" s="101">
        <v>6</v>
      </c>
      <c r="AN8" s="101">
        <v>6</v>
      </c>
      <c r="AO8" s="101">
        <v>6</v>
      </c>
      <c r="AP8" s="101">
        <v>6</v>
      </c>
      <c r="AQ8" s="101">
        <v>6</v>
      </c>
      <c r="AR8" s="101">
        <v>6</v>
      </c>
      <c r="AS8" s="101">
        <v>6</v>
      </c>
      <c r="AT8" s="101">
        <v>6</v>
      </c>
      <c r="AU8" s="101">
        <v>6</v>
      </c>
      <c r="AV8" s="101">
        <v>6</v>
      </c>
      <c r="AW8" s="101">
        <v>6</v>
      </c>
      <c r="AX8" s="101">
        <v>6</v>
      </c>
      <c r="AY8" s="101">
        <v>6</v>
      </c>
      <c r="AZ8" s="101">
        <v>6</v>
      </c>
      <c r="BA8" s="101">
        <v>6</v>
      </c>
      <c r="BB8" s="101">
        <v>6</v>
      </c>
      <c r="BC8" s="101">
        <v>6</v>
      </c>
      <c r="BD8" s="101">
        <v>6</v>
      </c>
      <c r="BE8" s="101">
        <v>6</v>
      </c>
      <c r="BF8" s="101">
        <v>6</v>
      </c>
      <c r="BG8" s="101">
        <v>6</v>
      </c>
      <c r="BH8" s="101">
        <v>6</v>
      </c>
      <c r="BI8" s="101">
        <v>6</v>
      </c>
      <c r="BJ8" s="101">
        <v>6</v>
      </c>
      <c r="BK8" s="101">
        <v>6</v>
      </c>
      <c r="BL8" s="101">
        <v>6</v>
      </c>
      <c r="BM8" s="101">
        <v>6</v>
      </c>
      <c r="BN8" s="101">
        <v>6</v>
      </c>
      <c r="BO8" s="101">
        <v>6</v>
      </c>
      <c r="BP8" s="101">
        <v>6</v>
      </c>
      <c r="BQ8" s="101">
        <v>6</v>
      </c>
      <c r="BR8" s="101">
        <v>6</v>
      </c>
      <c r="BS8" s="101">
        <v>6</v>
      </c>
      <c r="BT8" s="101">
        <v>6</v>
      </c>
      <c r="BU8" s="101">
        <v>6</v>
      </c>
      <c r="BV8" s="101">
        <v>6</v>
      </c>
    </row>
    <row r="9" spans="1:74" s="53" customFormat="1" ht="12" customHeight="1">
      <c r="A9" s="87" t="s">
        <v>64</v>
      </c>
      <c r="B9" s="53">
        <v>0</v>
      </c>
      <c r="C9" s="53">
        <v>0</v>
      </c>
      <c r="D9" s="53">
        <v>1000</v>
      </c>
      <c r="E9" s="53">
        <v>2000</v>
      </c>
      <c r="F9" s="53">
        <v>4000</v>
      </c>
      <c r="G9" s="53">
        <v>6000</v>
      </c>
      <c r="H9" s="53">
        <v>8000</v>
      </c>
      <c r="I9" s="53">
        <v>1000</v>
      </c>
      <c r="J9" s="53">
        <v>12000</v>
      </c>
      <c r="K9" s="53">
        <v>14000</v>
      </c>
      <c r="L9" s="53">
        <f>K9+1000</f>
        <v>15000</v>
      </c>
      <c r="M9" s="53">
        <f>L9+1000</f>
        <v>16000</v>
      </c>
      <c r="N9" s="53">
        <v>17000</v>
      </c>
      <c r="O9" s="53">
        <f aca="true" t="shared" si="20" ref="O9:Z9">N9*1.09</f>
        <v>18530</v>
      </c>
      <c r="P9" s="53">
        <f t="shared" si="20"/>
        <v>20197.7</v>
      </c>
      <c r="Q9" s="53">
        <f t="shared" si="20"/>
        <v>22015.493000000002</v>
      </c>
      <c r="R9" s="53">
        <f t="shared" si="20"/>
        <v>23996.887370000004</v>
      </c>
      <c r="S9" s="53">
        <f t="shared" si="20"/>
        <v>26156.607233300005</v>
      </c>
      <c r="T9" s="53">
        <f t="shared" si="20"/>
        <v>28510.701884297006</v>
      </c>
      <c r="U9" s="53">
        <f t="shared" si="20"/>
        <v>31076.66505388374</v>
      </c>
      <c r="V9" s="53">
        <f t="shared" si="20"/>
        <v>33873.56490873328</v>
      </c>
      <c r="W9" s="53">
        <f t="shared" si="20"/>
        <v>36922.185750519275</v>
      </c>
      <c r="X9" s="53">
        <f t="shared" si="20"/>
        <v>40245.182468066014</v>
      </c>
      <c r="Y9" s="53">
        <f t="shared" si="20"/>
        <v>43867.24889019196</v>
      </c>
      <c r="Z9" s="53">
        <f t="shared" si="20"/>
        <v>47815.30129030924</v>
      </c>
      <c r="AA9" s="53">
        <f>Z9*1.07</f>
        <v>51162.37238063089</v>
      </c>
      <c r="AB9" s="53">
        <f>AA9*1.07</f>
        <v>54743.73844727506</v>
      </c>
      <c r="AC9" s="53">
        <f>AB9*1.07</f>
        <v>58575.800138584316</v>
      </c>
      <c r="AD9" s="53">
        <f aca="true" t="shared" si="21" ref="AD9:BV9">AC9*1.07</f>
        <v>62676.106148285224</v>
      </c>
      <c r="AE9" s="53">
        <f t="shared" si="21"/>
        <v>67063.4335786652</v>
      </c>
      <c r="AF9" s="53">
        <f t="shared" si="21"/>
        <v>71757.87392917176</v>
      </c>
      <c r="AG9" s="53">
        <f t="shared" si="21"/>
        <v>76780.92510421379</v>
      </c>
      <c r="AH9" s="53">
        <f t="shared" si="21"/>
        <v>82155.58986150876</v>
      </c>
      <c r="AI9" s="53">
        <f t="shared" si="21"/>
        <v>87906.48115181438</v>
      </c>
      <c r="AJ9" s="53">
        <f t="shared" si="21"/>
        <v>94059.9348324414</v>
      </c>
      <c r="AK9" s="53">
        <f t="shared" si="21"/>
        <v>100644.13027071231</v>
      </c>
      <c r="AL9" s="53">
        <f t="shared" si="21"/>
        <v>107689.21938966218</v>
      </c>
      <c r="AM9" s="53">
        <f t="shared" si="21"/>
        <v>115227.46474693854</v>
      </c>
      <c r="AN9" s="53">
        <f t="shared" si="21"/>
        <v>123293.38727922425</v>
      </c>
      <c r="AO9" s="53">
        <f t="shared" si="21"/>
        <v>131923.92438876996</v>
      </c>
      <c r="AP9" s="53">
        <f t="shared" si="21"/>
        <v>141158.59909598387</v>
      </c>
      <c r="AQ9" s="53">
        <f t="shared" si="21"/>
        <v>151039.70103270275</v>
      </c>
      <c r="AR9" s="53">
        <f t="shared" si="21"/>
        <v>161612.48010499196</v>
      </c>
      <c r="AS9" s="53">
        <f t="shared" si="21"/>
        <v>172925.3537123414</v>
      </c>
      <c r="AT9" s="53">
        <f t="shared" si="21"/>
        <v>185030.1284722053</v>
      </c>
      <c r="AU9" s="53">
        <f t="shared" si="21"/>
        <v>197982.2374652597</v>
      </c>
      <c r="AV9" s="53">
        <f t="shared" si="21"/>
        <v>211840.9940878279</v>
      </c>
      <c r="AW9" s="53">
        <f t="shared" si="21"/>
        <v>226669.86367397587</v>
      </c>
      <c r="AX9" s="53">
        <f t="shared" si="21"/>
        <v>242536.7541311542</v>
      </c>
      <c r="AY9" s="53">
        <f t="shared" si="21"/>
        <v>259514.326920335</v>
      </c>
      <c r="AZ9" s="53">
        <f t="shared" si="21"/>
        <v>277680.3298047585</v>
      </c>
      <c r="BA9" s="53">
        <f t="shared" si="21"/>
        <v>297117.9528910916</v>
      </c>
      <c r="BB9" s="53">
        <f t="shared" si="21"/>
        <v>317916.209593468</v>
      </c>
      <c r="BC9" s="53">
        <f t="shared" si="21"/>
        <v>340170.3442650108</v>
      </c>
      <c r="BD9" s="53">
        <f t="shared" si="21"/>
        <v>363982.26836356154</v>
      </c>
      <c r="BE9" s="53">
        <f t="shared" si="21"/>
        <v>389461.02714901086</v>
      </c>
      <c r="BF9" s="53">
        <f t="shared" si="21"/>
        <v>416723.29904944164</v>
      </c>
      <c r="BG9" s="53">
        <f t="shared" si="21"/>
        <v>445893.9299829026</v>
      </c>
      <c r="BH9" s="53">
        <f t="shared" si="21"/>
        <v>477106.5050817058</v>
      </c>
      <c r="BI9" s="53">
        <f t="shared" si="21"/>
        <v>510503.96043742524</v>
      </c>
      <c r="BJ9" s="53">
        <f t="shared" si="21"/>
        <v>546239.237668045</v>
      </c>
      <c r="BK9" s="53">
        <f t="shared" si="21"/>
        <v>584475.9843048082</v>
      </c>
      <c r="BL9" s="53">
        <f t="shared" si="21"/>
        <v>625389.3032061448</v>
      </c>
      <c r="BM9" s="53">
        <f t="shared" si="21"/>
        <v>669166.554430575</v>
      </c>
      <c r="BN9" s="53">
        <f t="shared" si="21"/>
        <v>716008.2132407153</v>
      </c>
      <c r="BO9" s="53">
        <f t="shared" si="21"/>
        <v>766128.7881675655</v>
      </c>
      <c r="BP9" s="53">
        <f t="shared" si="21"/>
        <v>819757.8033392951</v>
      </c>
      <c r="BQ9" s="53">
        <f t="shared" si="21"/>
        <v>877140.8495730459</v>
      </c>
      <c r="BR9" s="53">
        <f t="shared" si="21"/>
        <v>938540.7090431591</v>
      </c>
      <c r="BS9" s="53">
        <f t="shared" si="21"/>
        <v>1004238.5586761803</v>
      </c>
      <c r="BT9" s="53">
        <f t="shared" si="21"/>
        <v>1074535.257783513</v>
      </c>
      <c r="BU9" s="53">
        <f t="shared" si="21"/>
        <v>1149752.7258283591</v>
      </c>
      <c r="BV9" s="53">
        <f t="shared" si="21"/>
        <v>1230235.4166363443</v>
      </c>
    </row>
    <row r="10" spans="1:74" s="53" customFormat="1" ht="12" customHeight="1">
      <c r="A10" s="87" t="s">
        <v>65</v>
      </c>
      <c r="B10" s="53">
        <f>B9*0.1</f>
        <v>0</v>
      </c>
      <c r="C10" s="53">
        <f aca="true" t="shared" si="22" ref="C10:BN10">C9*0.15</f>
        <v>0</v>
      </c>
      <c r="D10" s="53">
        <f t="shared" si="22"/>
        <v>150</v>
      </c>
      <c r="E10" s="53">
        <f t="shared" si="22"/>
        <v>300</v>
      </c>
      <c r="F10" s="53">
        <f t="shared" si="22"/>
        <v>600</v>
      </c>
      <c r="G10" s="53">
        <f t="shared" si="22"/>
        <v>900</v>
      </c>
      <c r="H10" s="53">
        <f t="shared" si="22"/>
        <v>1200</v>
      </c>
      <c r="I10" s="53">
        <f t="shared" si="22"/>
        <v>150</v>
      </c>
      <c r="J10" s="53">
        <f t="shared" si="22"/>
        <v>1800</v>
      </c>
      <c r="K10" s="53">
        <f t="shared" si="22"/>
        <v>2100</v>
      </c>
      <c r="L10" s="53">
        <f t="shared" si="22"/>
        <v>2250</v>
      </c>
      <c r="M10" s="53">
        <f t="shared" si="22"/>
        <v>2400</v>
      </c>
      <c r="N10" s="53">
        <f t="shared" si="22"/>
        <v>2550</v>
      </c>
      <c r="O10" s="53">
        <f t="shared" si="22"/>
        <v>2779.5</v>
      </c>
      <c r="P10" s="53">
        <f t="shared" si="22"/>
        <v>3029.655</v>
      </c>
      <c r="Q10" s="53">
        <f t="shared" si="22"/>
        <v>3302.3239500000004</v>
      </c>
      <c r="R10" s="53">
        <f t="shared" si="22"/>
        <v>3599.5331055000006</v>
      </c>
      <c r="S10" s="53">
        <f t="shared" si="22"/>
        <v>3923.4910849950006</v>
      </c>
      <c r="T10" s="53">
        <f t="shared" si="22"/>
        <v>4276.605282644551</v>
      </c>
      <c r="U10" s="53">
        <f t="shared" si="22"/>
        <v>4661.49975808256</v>
      </c>
      <c r="V10" s="53">
        <f t="shared" si="22"/>
        <v>5081.034736309992</v>
      </c>
      <c r="W10" s="53">
        <f t="shared" si="22"/>
        <v>5538.327862577891</v>
      </c>
      <c r="X10" s="53">
        <f t="shared" si="22"/>
        <v>6036.777370209902</v>
      </c>
      <c r="Y10" s="53">
        <f t="shared" si="22"/>
        <v>6580.087333528793</v>
      </c>
      <c r="Z10" s="53">
        <f t="shared" si="22"/>
        <v>7172.295193546385</v>
      </c>
      <c r="AA10" s="53">
        <f t="shared" si="22"/>
        <v>7674.355857094633</v>
      </c>
      <c r="AB10" s="53">
        <f t="shared" si="22"/>
        <v>8211.560767091258</v>
      </c>
      <c r="AC10" s="53">
        <f t="shared" si="22"/>
        <v>8786.370020787646</v>
      </c>
      <c r="AD10" s="53">
        <f t="shared" si="22"/>
        <v>9401.415922242782</v>
      </c>
      <c r="AE10" s="53">
        <f t="shared" si="22"/>
        <v>10059.51503679978</v>
      </c>
      <c r="AF10" s="53">
        <f t="shared" si="22"/>
        <v>10763.681089375765</v>
      </c>
      <c r="AG10" s="53">
        <f t="shared" si="22"/>
        <v>11517.138765632068</v>
      </c>
      <c r="AH10" s="53">
        <f t="shared" si="22"/>
        <v>12323.338479226315</v>
      </c>
      <c r="AI10" s="53">
        <f t="shared" si="22"/>
        <v>13185.972172772157</v>
      </c>
      <c r="AJ10" s="53">
        <f t="shared" si="22"/>
        <v>14108.99022486621</v>
      </c>
      <c r="AK10" s="53">
        <f t="shared" si="22"/>
        <v>15096.619540606845</v>
      </c>
      <c r="AL10" s="53">
        <f t="shared" si="22"/>
        <v>16153.382908449326</v>
      </c>
      <c r="AM10" s="53">
        <f t="shared" si="22"/>
        <v>17284.11971204078</v>
      </c>
      <c r="AN10" s="53">
        <f t="shared" si="22"/>
        <v>18494.008091883636</v>
      </c>
      <c r="AO10" s="53">
        <f t="shared" si="22"/>
        <v>19788.588658315493</v>
      </c>
      <c r="AP10" s="53">
        <f t="shared" si="22"/>
        <v>21173.78986439758</v>
      </c>
      <c r="AQ10" s="53">
        <f t="shared" si="22"/>
        <v>22655.955154905412</v>
      </c>
      <c r="AR10" s="53">
        <f t="shared" si="22"/>
        <v>24241.872015748795</v>
      </c>
      <c r="AS10" s="53">
        <f t="shared" si="22"/>
        <v>25938.803056851208</v>
      </c>
      <c r="AT10" s="53">
        <f t="shared" si="22"/>
        <v>27754.519270830795</v>
      </c>
      <c r="AU10" s="53">
        <f t="shared" si="22"/>
        <v>29697.335619788955</v>
      </c>
      <c r="AV10" s="53">
        <f t="shared" si="22"/>
        <v>31776.149113174182</v>
      </c>
      <c r="AW10" s="53">
        <f t="shared" si="22"/>
        <v>34000.47955109638</v>
      </c>
      <c r="AX10" s="53">
        <f t="shared" si="22"/>
        <v>36380.51311967312</v>
      </c>
      <c r="AY10" s="53">
        <f t="shared" si="22"/>
        <v>38927.14903805025</v>
      </c>
      <c r="AZ10" s="53">
        <f t="shared" si="22"/>
        <v>41652.04947071377</v>
      </c>
      <c r="BA10" s="53">
        <f t="shared" si="22"/>
        <v>44567.69293366373</v>
      </c>
      <c r="BB10" s="53">
        <f t="shared" si="22"/>
        <v>47687.4314390202</v>
      </c>
      <c r="BC10" s="53">
        <f t="shared" si="22"/>
        <v>51025.55163975162</v>
      </c>
      <c r="BD10" s="53">
        <f t="shared" si="22"/>
        <v>54597.34025453423</v>
      </c>
      <c r="BE10" s="53">
        <f t="shared" si="22"/>
        <v>58419.15407235163</v>
      </c>
      <c r="BF10" s="53">
        <f t="shared" si="22"/>
        <v>62508.49485741624</v>
      </c>
      <c r="BG10" s="53">
        <f t="shared" si="22"/>
        <v>66884.08949743539</v>
      </c>
      <c r="BH10" s="53">
        <f t="shared" si="22"/>
        <v>71565.97576225587</v>
      </c>
      <c r="BI10" s="53">
        <f t="shared" si="22"/>
        <v>76575.59406561378</v>
      </c>
      <c r="BJ10" s="53">
        <f t="shared" si="22"/>
        <v>81935.88565020675</v>
      </c>
      <c r="BK10" s="53">
        <f t="shared" si="22"/>
        <v>87671.39764572123</v>
      </c>
      <c r="BL10" s="53">
        <f t="shared" si="22"/>
        <v>93808.39548092172</v>
      </c>
      <c r="BM10" s="53">
        <f t="shared" si="22"/>
        <v>100374.98316458624</v>
      </c>
      <c r="BN10" s="53">
        <f t="shared" si="22"/>
        <v>107401.23198610729</v>
      </c>
      <c r="BO10" s="53">
        <f aca="true" t="shared" si="23" ref="BO10:BV10">BO9*0.15</f>
        <v>114919.31822513482</v>
      </c>
      <c r="BP10" s="53">
        <f t="shared" si="23"/>
        <v>122963.67050089425</v>
      </c>
      <c r="BQ10" s="53">
        <f t="shared" si="23"/>
        <v>131571.12743595688</v>
      </c>
      <c r="BR10" s="53">
        <f t="shared" si="23"/>
        <v>140781.10635647387</v>
      </c>
      <c r="BS10" s="53">
        <f t="shared" si="23"/>
        <v>150635.78380142705</v>
      </c>
      <c r="BT10" s="53">
        <f t="shared" si="23"/>
        <v>161180.28866752694</v>
      </c>
      <c r="BU10" s="53">
        <f t="shared" si="23"/>
        <v>172462.90887425386</v>
      </c>
      <c r="BV10" s="118">
        <f t="shared" si="23"/>
        <v>184535.31249545162</v>
      </c>
    </row>
    <row r="11" spans="1:74" s="53" customFormat="1" ht="12" customHeight="1">
      <c r="A11" s="87" t="s">
        <v>66</v>
      </c>
      <c r="B11" s="53">
        <f>B10*0.1</f>
        <v>0</v>
      </c>
      <c r="C11" s="53">
        <f>C10*0.1</f>
        <v>0</v>
      </c>
      <c r="D11" s="53">
        <f>D10*0.1</f>
        <v>15</v>
      </c>
      <c r="E11" s="53">
        <f>E10*0.1</f>
        <v>30</v>
      </c>
      <c r="F11" s="53">
        <f aca="true" t="shared" si="24" ref="F11:BQ11">F10*0.1</f>
        <v>60</v>
      </c>
      <c r="G11" s="53">
        <f t="shared" si="24"/>
        <v>90</v>
      </c>
      <c r="H11" s="53">
        <f t="shared" si="24"/>
        <v>120</v>
      </c>
      <c r="I11" s="53">
        <f t="shared" si="24"/>
        <v>15</v>
      </c>
      <c r="J11" s="53">
        <f t="shared" si="24"/>
        <v>180</v>
      </c>
      <c r="K11" s="53">
        <f t="shared" si="24"/>
        <v>210</v>
      </c>
      <c r="L11" s="53">
        <f t="shared" si="24"/>
        <v>225</v>
      </c>
      <c r="M11" s="53">
        <f t="shared" si="24"/>
        <v>240</v>
      </c>
      <c r="N11" s="53">
        <f t="shared" si="24"/>
        <v>255</v>
      </c>
      <c r="O11" s="53">
        <f t="shared" si="24"/>
        <v>277.95</v>
      </c>
      <c r="P11" s="53">
        <f t="shared" si="24"/>
        <v>302.9655</v>
      </c>
      <c r="Q11" s="53">
        <f t="shared" si="24"/>
        <v>330.23239500000005</v>
      </c>
      <c r="R11" s="53">
        <f t="shared" si="24"/>
        <v>359.9533105500001</v>
      </c>
      <c r="S11" s="53">
        <f t="shared" si="24"/>
        <v>392.34910849950006</v>
      </c>
      <c r="T11" s="53">
        <f t="shared" si="24"/>
        <v>427.66052826445514</v>
      </c>
      <c r="U11" s="53">
        <f t="shared" si="24"/>
        <v>466.14997580825604</v>
      </c>
      <c r="V11" s="53">
        <f t="shared" si="24"/>
        <v>508.1034736309992</v>
      </c>
      <c r="W11" s="53">
        <f t="shared" si="24"/>
        <v>553.8327862577892</v>
      </c>
      <c r="X11" s="53">
        <f t="shared" si="24"/>
        <v>603.6777370209902</v>
      </c>
      <c r="Y11" s="53">
        <f t="shared" si="24"/>
        <v>658.0087333528794</v>
      </c>
      <c r="Z11" s="53">
        <f t="shared" si="24"/>
        <v>717.2295193546386</v>
      </c>
      <c r="AA11" s="53">
        <f t="shared" si="24"/>
        <v>767.4355857094633</v>
      </c>
      <c r="AB11" s="53">
        <f t="shared" si="24"/>
        <v>821.1560767091258</v>
      </c>
      <c r="AC11" s="53">
        <f t="shared" si="24"/>
        <v>878.6370020787647</v>
      </c>
      <c r="AD11" s="53">
        <f t="shared" si="24"/>
        <v>940.1415922242783</v>
      </c>
      <c r="AE11" s="53">
        <f t="shared" si="24"/>
        <v>1005.951503679978</v>
      </c>
      <c r="AF11" s="53">
        <f t="shared" si="24"/>
        <v>1076.3681089375766</v>
      </c>
      <c r="AG11" s="53">
        <f t="shared" si="24"/>
        <v>1151.713876563207</v>
      </c>
      <c r="AH11" s="53">
        <f t="shared" si="24"/>
        <v>1232.3338479226315</v>
      </c>
      <c r="AI11" s="53">
        <f t="shared" si="24"/>
        <v>1318.5972172772158</v>
      </c>
      <c r="AJ11" s="53">
        <f t="shared" si="24"/>
        <v>1410.899022486621</v>
      </c>
      <c r="AK11" s="53">
        <f t="shared" si="24"/>
        <v>1509.6619540606846</v>
      </c>
      <c r="AL11" s="53">
        <f t="shared" si="24"/>
        <v>1615.3382908449328</v>
      </c>
      <c r="AM11" s="53">
        <f t="shared" si="24"/>
        <v>1728.4119712040783</v>
      </c>
      <c r="AN11" s="53">
        <f t="shared" si="24"/>
        <v>1849.4008091883636</v>
      </c>
      <c r="AO11" s="53">
        <f t="shared" si="24"/>
        <v>1978.8588658315493</v>
      </c>
      <c r="AP11" s="53">
        <f t="shared" si="24"/>
        <v>2117.378986439758</v>
      </c>
      <c r="AQ11" s="53">
        <f t="shared" si="24"/>
        <v>2265.5955154905414</v>
      </c>
      <c r="AR11" s="53">
        <f t="shared" si="24"/>
        <v>2424.1872015748795</v>
      </c>
      <c r="AS11" s="53">
        <f t="shared" si="24"/>
        <v>2593.880305685121</v>
      </c>
      <c r="AT11" s="53">
        <f t="shared" si="24"/>
        <v>2775.4519270830797</v>
      </c>
      <c r="AU11" s="53">
        <f t="shared" si="24"/>
        <v>2969.7335619788955</v>
      </c>
      <c r="AV11" s="53">
        <f t="shared" si="24"/>
        <v>3177.6149113174183</v>
      </c>
      <c r="AW11" s="53">
        <f t="shared" si="24"/>
        <v>3400.047955109638</v>
      </c>
      <c r="AX11" s="53">
        <f t="shared" si="24"/>
        <v>3638.0513119673124</v>
      </c>
      <c r="AY11" s="53">
        <f t="shared" si="24"/>
        <v>3892.714903805025</v>
      </c>
      <c r="AZ11" s="53">
        <f t="shared" si="24"/>
        <v>4165.204947071377</v>
      </c>
      <c r="BA11" s="53">
        <f t="shared" si="24"/>
        <v>4456.769293366374</v>
      </c>
      <c r="BB11" s="53">
        <f t="shared" si="24"/>
        <v>4768.74314390202</v>
      </c>
      <c r="BC11" s="53">
        <f t="shared" si="24"/>
        <v>5102.555163975162</v>
      </c>
      <c r="BD11" s="53">
        <f t="shared" si="24"/>
        <v>5459.734025453424</v>
      </c>
      <c r="BE11" s="53">
        <f t="shared" si="24"/>
        <v>5841.915407235163</v>
      </c>
      <c r="BF11" s="53">
        <f t="shared" si="24"/>
        <v>6250.849485741624</v>
      </c>
      <c r="BG11" s="53">
        <f t="shared" si="24"/>
        <v>6688.408949743539</v>
      </c>
      <c r="BH11" s="53">
        <f t="shared" si="24"/>
        <v>7156.5975762255875</v>
      </c>
      <c r="BI11" s="53">
        <f t="shared" si="24"/>
        <v>7657.559406561379</v>
      </c>
      <c r="BJ11" s="53">
        <f t="shared" si="24"/>
        <v>8193.588565020675</v>
      </c>
      <c r="BK11" s="53">
        <f t="shared" si="24"/>
        <v>8767.139764572123</v>
      </c>
      <c r="BL11" s="53">
        <f t="shared" si="24"/>
        <v>9380.839548092174</v>
      </c>
      <c r="BM11" s="53">
        <f t="shared" si="24"/>
        <v>10037.498316458625</v>
      </c>
      <c r="BN11" s="53">
        <f t="shared" si="24"/>
        <v>10740.12319861073</v>
      </c>
      <c r="BO11" s="53">
        <f t="shared" si="24"/>
        <v>11491.931822513483</v>
      </c>
      <c r="BP11" s="53">
        <f t="shared" si="24"/>
        <v>12296.367050089426</v>
      </c>
      <c r="BQ11" s="53">
        <f t="shared" si="24"/>
        <v>13157.112743595688</v>
      </c>
      <c r="BR11" s="53">
        <f>BR10*0.1</f>
        <v>14078.110635647388</v>
      </c>
      <c r="BS11" s="53">
        <f>BS10*0.1</f>
        <v>15063.578380142706</v>
      </c>
      <c r="BT11" s="53">
        <f>BT10*0.1</f>
        <v>16118.028866752695</v>
      </c>
      <c r="BU11" s="53">
        <f>BU10*0.1</f>
        <v>17246.290887425388</v>
      </c>
      <c r="BV11" s="118">
        <f>BV10*0.1</f>
        <v>18453.53124954516</v>
      </c>
    </row>
    <row r="12" spans="1:74" s="102" customFormat="1" ht="13.5" thickBot="1">
      <c r="A12" s="119" t="s">
        <v>67</v>
      </c>
      <c r="B12" s="120">
        <f>SUM(B9:B11)</f>
        <v>0</v>
      </c>
      <c r="C12" s="121">
        <f>SUM(C9:C11)+SUM(C4:C6)</f>
        <v>0</v>
      </c>
      <c r="D12" s="121">
        <f aca="true" t="shared" si="25" ref="D12:BO12">SUM(D9:D11)+SUM(D4:D6)</f>
        <v>1747.5</v>
      </c>
      <c r="E12" s="121">
        <f t="shared" si="25"/>
        <v>3495</v>
      </c>
      <c r="F12" s="121">
        <f t="shared" si="25"/>
        <v>6990</v>
      </c>
      <c r="G12" s="121">
        <f t="shared" si="25"/>
        <v>10485</v>
      </c>
      <c r="H12" s="121">
        <f t="shared" si="25"/>
        <v>13980</v>
      </c>
      <c r="I12" s="121">
        <f t="shared" si="25"/>
        <v>6990</v>
      </c>
      <c r="J12" s="121">
        <f t="shared" si="25"/>
        <v>20970</v>
      </c>
      <c r="K12" s="121">
        <f t="shared" si="25"/>
        <v>24465</v>
      </c>
      <c r="L12" s="121">
        <f t="shared" si="25"/>
        <v>26795</v>
      </c>
      <c r="M12" s="121">
        <f t="shared" si="25"/>
        <v>29125</v>
      </c>
      <c r="N12" s="121">
        <f t="shared" si="25"/>
        <v>31455</v>
      </c>
      <c r="O12" s="121">
        <f t="shared" si="25"/>
        <v>34285.95</v>
      </c>
      <c r="P12" s="121">
        <f t="shared" si="25"/>
        <v>37371.6855</v>
      </c>
      <c r="Q12" s="121">
        <f t="shared" si="25"/>
        <v>40735.137195</v>
      </c>
      <c r="R12" s="121">
        <f t="shared" si="25"/>
        <v>44401.299542550005</v>
      </c>
      <c r="S12" s="121">
        <f t="shared" si="25"/>
        <v>48397.416501379514</v>
      </c>
      <c r="T12" s="121">
        <f t="shared" si="25"/>
        <v>52753.18398650367</v>
      </c>
      <c r="U12" s="121">
        <f t="shared" si="25"/>
        <v>57500.970545289005</v>
      </c>
      <c r="V12" s="121">
        <f t="shared" si="25"/>
        <v>62676.05789436502</v>
      </c>
      <c r="W12" s="121">
        <f t="shared" si="25"/>
        <v>68316.90310485786</v>
      </c>
      <c r="X12" s="121">
        <f t="shared" si="25"/>
        <v>74465.42438429508</v>
      </c>
      <c r="Y12" s="121">
        <f t="shared" si="25"/>
        <v>81167.31257888165</v>
      </c>
      <c r="Z12" s="121">
        <f t="shared" si="25"/>
        <v>88472.370710981</v>
      </c>
      <c r="AA12" s="121">
        <f t="shared" si="25"/>
        <v>94665.43666074969</v>
      </c>
      <c r="AB12" s="121">
        <f t="shared" si="25"/>
        <v>101292.01722700217</v>
      </c>
      <c r="AC12" s="121">
        <f t="shared" si="25"/>
        <v>108382.45843289232</v>
      </c>
      <c r="AD12" s="121">
        <f t="shared" si="25"/>
        <v>115969.2305231948</v>
      </c>
      <c r="AE12" s="121">
        <f t="shared" si="25"/>
        <v>124087.07665981844</v>
      </c>
      <c r="AF12" s="121">
        <f t="shared" si="25"/>
        <v>132773.17202600575</v>
      </c>
      <c r="AG12" s="121">
        <f t="shared" si="25"/>
        <v>142067.29406782615</v>
      </c>
      <c r="AH12" s="121">
        <f t="shared" si="25"/>
        <v>152012.004652574</v>
      </c>
      <c r="AI12" s="121">
        <f t="shared" si="25"/>
        <v>162652.8449782542</v>
      </c>
      <c r="AJ12" s="121">
        <f t="shared" si="25"/>
        <v>174038.54412673198</v>
      </c>
      <c r="AK12" s="121">
        <f t="shared" si="25"/>
        <v>186221.24221560324</v>
      </c>
      <c r="AL12" s="121">
        <f t="shared" si="25"/>
        <v>199256.72917069547</v>
      </c>
      <c r="AM12" s="121">
        <f t="shared" si="25"/>
        <v>212466.7123268268</v>
      </c>
      <c r="AN12" s="121">
        <f t="shared" si="25"/>
        <v>226557.11503073826</v>
      </c>
      <c r="AO12" s="121">
        <f t="shared" si="25"/>
        <v>241586.9098943855</v>
      </c>
      <c r="AP12" s="121">
        <f t="shared" si="25"/>
        <v>257619.03820717786</v>
      </c>
      <c r="AQ12" s="121">
        <f t="shared" si="25"/>
        <v>274720.67817907676</v>
      </c>
      <c r="AR12" s="121">
        <f t="shared" si="25"/>
        <v>292963.5313868524</v>
      </c>
      <c r="AS12" s="121">
        <f t="shared" si="25"/>
        <v>311377.2787426413</v>
      </c>
      <c r="AT12" s="121">
        <f t="shared" si="25"/>
        <v>330975.3034212709</v>
      </c>
      <c r="AU12" s="121">
        <f t="shared" si="25"/>
        <v>351835.2705857369</v>
      </c>
      <c r="AV12" s="121">
        <f t="shared" si="25"/>
        <v>374040.0202479643</v>
      </c>
      <c r="AW12" s="121">
        <f t="shared" si="25"/>
        <v>397677.91642260895</v>
      </c>
      <c r="AX12" s="121">
        <f t="shared" si="25"/>
        <v>422843.220067343</v>
      </c>
      <c r="AY12" s="121">
        <f t="shared" si="25"/>
        <v>448233.6084269206</v>
      </c>
      <c r="AZ12" s="121">
        <f t="shared" si="25"/>
        <v>475232.9784898632</v>
      </c>
      <c r="BA12" s="121">
        <f t="shared" si="25"/>
        <v>503947.225156134</v>
      </c>
      <c r="BB12" s="121">
        <f t="shared" si="25"/>
        <v>534489.3866159231</v>
      </c>
      <c r="BC12" s="121">
        <f t="shared" si="25"/>
        <v>566980.1336058518</v>
      </c>
      <c r="BD12" s="121">
        <f t="shared" si="25"/>
        <v>601548.2924821479</v>
      </c>
      <c r="BE12" s="121">
        <f t="shared" si="25"/>
        <v>636556.3149623544</v>
      </c>
      <c r="BF12" s="121">
        <f t="shared" si="25"/>
        <v>673801.888276369</v>
      </c>
      <c r="BG12" s="121">
        <f t="shared" si="25"/>
        <v>713435.250660364</v>
      </c>
      <c r="BH12" s="121">
        <f t="shared" si="25"/>
        <v>755616.9653173783</v>
      </c>
      <c r="BI12" s="121">
        <f t="shared" si="25"/>
        <v>800518.6374137071</v>
      </c>
      <c r="BJ12" s="121">
        <f t="shared" si="25"/>
        <v>848323.6810925023</v>
      </c>
      <c r="BK12" s="121">
        <f t="shared" si="25"/>
        <v>897108.590308516</v>
      </c>
      <c r="BL12" s="121">
        <f t="shared" si="25"/>
        <v>949096.4882004416</v>
      </c>
      <c r="BM12" s="121">
        <f t="shared" si="25"/>
        <v>1004507.3448762083</v>
      </c>
      <c r="BN12" s="121">
        <f t="shared" si="25"/>
        <v>1063576.4435693137</v>
      </c>
      <c r="BO12" s="121">
        <f t="shared" si="25"/>
        <v>1126555.4508619716</v>
      </c>
      <c r="BP12" s="121">
        <f aca="true" t="shared" si="26" ref="BP12:BV12">SUM(BP9:BP11)+SUM(BP4:BP6)</f>
        <v>1193713.5617899718</v>
      </c>
      <c r="BQ12" s="121">
        <f t="shared" si="26"/>
        <v>1262951.7678612885</v>
      </c>
      <c r="BR12" s="121">
        <f t="shared" si="26"/>
        <v>1336893.4309250573</v>
      </c>
      <c r="BS12" s="121">
        <f t="shared" si="26"/>
        <v>1415866.3607964248</v>
      </c>
      <c r="BT12" s="121">
        <f t="shared" si="26"/>
        <v>1500221.2996558542</v>
      </c>
      <c r="BU12" s="121">
        <f t="shared" si="26"/>
        <v>1590333.5271714805</v>
      </c>
      <c r="BV12" s="121">
        <f t="shared" si="26"/>
        <v>1686604.5779785975</v>
      </c>
    </row>
    <row r="13" spans="1:63" s="74" customFormat="1" ht="16.5" thickTop="1">
      <c r="A13" s="65" t="s">
        <v>68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74" s="59" customFormat="1" ht="12.75">
      <c r="A14" s="75" t="s">
        <v>69</v>
      </c>
      <c r="C14" s="60">
        <v>50</v>
      </c>
      <c r="D14" s="60">
        <v>50</v>
      </c>
      <c r="E14" s="60">
        <v>50</v>
      </c>
      <c r="F14" s="60">
        <v>50</v>
      </c>
      <c r="G14" s="60">
        <v>50</v>
      </c>
      <c r="H14" s="60">
        <v>50</v>
      </c>
      <c r="I14" s="60">
        <v>50</v>
      </c>
      <c r="J14" s="60">
        <v>50</v>
      </c>
      <c r="K14" s="60">
        <v>50</v>
      </c>
      <c r="L14" s="60">
        <v>50</v>
      </c>
      <c r="M14" s="60">
        <v>50</v>
      </c>
      <c r="N14" s="60">
        <v>50</v>
      </c>
      <c r="O14" s="60">
        <v>45</v>
      </c>
      <c r="P14" s="60">
        <v>45</v>
      </c>
      <c r="Q14" s="60">
        <v>45</v>
      </c>
      <c r="R14" s="60">
        <v>45</v>
      </c>
      <c r="S14" s="60">
        <v>45</v>
      </c>
      <c r="T14" s="60">
        <v>45</v>
      </c>
      <c r="U14" s="60">
        <v>45</v>
      </c>
      <c r="V14" s="60">
        <v>45</v>
      </c>
      <c r="W14" s="60">
        <v>40</v>
      </c>
      <c r="X14" s="60">
        <v>40</v>
      </c>
      <c r="Y14" s="60">
        <v>40</v>
      </c>
      <c r="Z14" s="60">
        <v>40</v>
      </c>
      <c r="AA14" s="60">
        <v>40</v>
      </c>
      <c r="AB14" s="60">
        <v>40</v>
      </c>
      <c r="AC14" s="60">
        <v>35</v>
      </c>
      <c r="AD14" s="60">
        <v>35</v>
      </c>
      <c r="AE14" s="60">
        <v>35</v>
      </c>
      <c r="AF14" s="60">
        <v>35</v>
      </c>
      <c r="AG14" s="60">
        <v>30</v>
      </c>
      <c r="AH14" s="60">
        <v>30</v>
      </c>
      <c r="AI14" s="60">
        <v>30</v>
      </c>
      <c r="AJ14" s="60">
        <v>30</v>
      </c>
      <c r="AK14" s="60">
        <v>30</v>
      </c>
      <c r="AL14" s="60">
        <v>30</v>
      </c>
      <c r="AM14" s="60">
        <v>24</v>
      </c>
      <c r="AN14" s="60">
        <v>24</v>
      </c>
      <c r="AO14" s="60">
        <v>24</v>
      </c>
      <c r="AP14" s="60">
        <v>24</v>
      </c>
      <c r="AQ14" s="60">
        <v>24</v>
      </c>
      <c r="AR14" s="60">
        <v>24</v>
      </c>
      <c r="AS14" s="60">
        <v>24</v>
      </c>
      <c r="AT14" s="60">
        <v>24</v>
      </c>
      <c r="AU14" s="60">
        <v>24</v>
      </c>
      <c r="AV14" s="60">
        <v>24</v>
      </c>
      <c r="AW14" s="60">
        <v>24</v>
      </c>
      <c r="AX14" s="60">
        <v>24</v>
      </c>
      <c r="AY14" s="60">
        <v>18</v>
      </c>
      <c r="AZ14" s="60">
        <v>18</v>
      </c>
      <c r="BA14" s="60">
        <v>18</v>
      </c>
      <c r="BB14" s="60">
        <v>18</v>
      </c>
      <c r="BC14" s="60">
        <v>18</v>
      </c>
      <c r="BD14" s="60">
        <v>18</v>
      </c>
      <c r="BE14" s="60">
        <v>18</v>
      </c>
      <c r="BF14" s="60">
        <v>18</v>
      </c>
      <c r="BG14" s="60">
        <v>18</v>
      </c>
      <c r="BH14" s="60">
        <v>18</v>
      </c>
      <c r="BI14" s="60">
        <v>18</v>
      </c>
      <c r="BJ14" s="60">
        <v>18</v>
      </c>
      <c r="BK14" s="60">
        <v>16</v>
      </c>
      <c r="BL14" s="60">
        <v>16</v>
      </c>
      <c r="BM14" s="60">
        <v>16</v>
      </c>
      <c r="BN14" s="60">
        <v>16</v>
      </c>
      <c r="BO14" s="60">
        <v>16</v>
      </c>
      <c r="BP14" s="60">
        <v>16</v>
      </c>
      <c r="BQ14" s="60">
        <v>16</v>
      </c>
      <c r="BR14" s="60">
        <v>16</v>
      </c>
      <c r="BS14" s="60">
        <v>16</v>
      </c>
      <c r="BT14" s="60">
        <v>16</v>
      </c>
      <c r="BU14" s="60">
        <v>16</v>
      </c>
      <c r="BV14" s="60">
        <v>16</v>
      </c>
    </row>
    <row r="15" spans="1:74" s="60" customFormat="1" ht="12.75">
      <c r="A15" s="76" t="s">
        <v>70</v>
      </c>
      <c r="C15" s="60">
        <v>70</v>
      </c>
      <c r="D15" s="60">
        <v>70</v>
      </c>
      <c r="E15" s="60">
        <v>70</v>
      </c>
      <c r="F15" s="60">
        <v>70</v>
      </c>
      <c r="G15" s="60">
        <v>70</v>
      </c>
      <c r="H15" s="60">
        <v>70</v>
      </c>
      <c r="I15" s="60">
        <v>70</v>
      </c>
      <c r="J15" s="60">
        <v>70</v>
      </c>
      <c r="K15" s="60">
        <v>70</v>
      </c>
      <c r="L15" s="60">
        <v>70</v>
      </c>
      <c r="M15" s="60">
        <v>70</v>
      </c>
      <c r="N15" s="60">
        <v>70</v>
      </c>
      <c r="O15" s="60">
        <v>65</v>
      </c>
      <c r="P15" s="60">
        <v>65</v>
      </c>
      <c r="Q15" s="60">
        <v>65</v>
      </c>
      <c r="R15" s="60">
        <v>65</v>
      </c>
      <c r="S15" s="60">
        <v>65</v>
      </c>
      <c r="T15" s="60">
        <v>65</v>
      </c>
      <c r="U15" s="60">
        <v>65</v>
      </c>
      <c r="V15" s="60">
        <v>65</v>
      </c>
      <c r="W15" s="60">
        <v>60</v>
      </c>
      <c r="X15" s="60">
        <v>60</v>
      </c>
      <c r="Y15" s="60">
        <v>60</v>
      </c>
      <c r="Z15" s="60">
        <v>60</v>
      </c>
      <c r="AA15" s="60">
        <v>60</v>
      </c>
      <c r="AB15" s="60">
        <v>60</v>
      </c>
      <c r="AC15" s="60">
        <v>55</v>
      </c>
      <c r="AD15" s="60">
        <v>55</v>
      </c>
      <c r="AE15" s="60">
        <v>55</v>
      </c>
      <c r="AF15" s="60">
        <v>55</v>
      </c>
      <c r="AG15" s="60">
        <v>50</v>
      </c>
      <c r="AH15" s="60">
        <v>50</v>
      </c>
      <c r="AI15" s="60">
        <v>50</v>
      </c>
      <c r="AJ15" s="60">
        <v>50</v>
      </c>
      <c r="AK15" s="60">
        <v>50</v>
      </c>
      <c r="AL15" s="60">
        <v>50</v>
      </c>
      <c r="AM15" s="60">
        <v>45</v>
      </c>
      <c r="AN15" s="60">
        <v>45</v>
      </c>
      <c r="AO15" s="60">
        <v>45</v>
      </c>
      <c r="AP15" s="60">
        <v>45</v>
      </c>
      <c r="AQ15" s="60">
        <v>45</v>
      </c>
      <c r="AR15" s="60">
        <v>45</v>
      </c>
      <c r="AS15" s="60">
        <v>45</v>
      </c>
      <c r="AT15" s="60">
        <v>45</v>
      </c>
      <c r="AU15" s="60">
        <v>45</v>
      </c>
      <c r="AV15" s="60">
        <v>45</v>
      </c>
      <c r="AW15" s="60">
        <v>45</v>
      </c>
      <c r="AX15" s="60">
        <v>45</v>
      </c>
      <c r="AY15" s="60">
        <v>40</v>
      </c>
      <c r="AZ15" s="60">
        <v>40</v>
      </c>
      <c r="BA15" s="60">
        <v>40</v>
      </c>
      <c r="BB15" s="60">
        <v>40</v>
      </c>
      <c r="BC15" s="60">
        <v>40</v>
      </c>
      <c r="BD15" s="60">
        <v>40</v>
      </c>
      <c r="BE15" s="60">
        <v>40</v>
      </c>
      <c r="BF15" s="60">
        <v>40</v>
      </c>
      <c r="BG15" s="60">
        <v>40</v>
      </c>
      <c r="BH15" s="60">
        <v>40</v>
      </c>
      <c r="BI15" s="60">
        <v>40</v>
      </c>
      <c r="BJ15" s="60">
        <v>40</v>
      </c>
      <c r="BK15" s="60">
        <v>35</v>
      </c>
      <c r="BL15" s="60">
        <v>35</v>
      </c>
      <c r="BM15" s="60">
        <v>35</v>
      </c>
      <c r="BN15" s="60">
        <v>35</v>
      </c>
      <c r="BO15" s="60">
        <v>35</v>
      </c>
      <c r="BP15" s="60">
        <v>35</v>
      </c>
      <c r="BQ15" s="60">
        <v>35</v>
      </c>
      <c r="BR15" s="60">
        <v>35</v>
      </c>
      <c r="BS15" s="60">
        <v>35</v>
      </c>
      <c r="BT15" s="60">
        <v>35</v>
      </c>
      <c r="BU15" s="60">
        <v>35</v>
      </c>
      <c r="BV15" s="60">
        <v>35</v>
      </c>
    </row>
    <row r="16" spans="1:74" s="60" customFormat="1" ht="12.75">
      <c r="A16" s="76" t="s">
        <v>71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  <c r="O16" s="60">
        <v>96</v>
      </c>
      <c r="P16" s="60">
        <v>96</v>
      </c>
      <c r="Q16" s="60">
        <v>96</v>
      </c>
      <c r="R16" s="60">
        <v>96</v>
      </c>
      <c r="S16" s="60">
        <v>96</v>
      </c>
      <c r="T16" s="60">
        <v>96</v>
      </c>
      <c r="U16" s="60">
        <v>96</v>
      </c>
      <c r="V16" s="60">
        <v>96</v>
      </c>
      <c r="W16" s="60">
        <v>90</v>
      </c>
      <c r="X16" s="60">
        <v>90</v>
      </c>
      <c r="Y16" s="60">
        <v>90</v>
      </c>
      <c r="Z16" s="60">
        <v>90</v>
      </c>
      <c r="AA16" s="60">
        <v>90</v>
      </c>
      <c r="AB16" s="60">
        <v>90</v>
      </c>
      <c r="AC16" s="60">
        <v>85</v>
      </c>
      <c r="AD16" s="60">
        <v>85</v>
      </c>
      <c r="AE16" s="60">
        <v>85</v>
      </c>
      <c r="AF16" s="60">
        <v>85</v>
      </c>
      <c r="AG16" s="60">
        <v>80</v>
      </c>
      <c r="AH16" s="60">
        <v>80</v>
      </c>
      <c r="AI16" s="60">
        <v>80</v>
      </c>
      <c r="AJ16" s="60">
        <v>80</v>
      </c>
      <c r="AK16" s="60">
        <v>80</v>
      </c>
      <c r="AL16" s="60">
        <v>80</v>
      </c>
      <c r="AM16" s="60">
        <v>70</v>
      </c>
      <c r="AN16" s="60">
        <v>70</v>
      </c>
      <c r="AO16" s="60">
        <v>70</v>
      </c>
      <c r="AP16" s="60">
        <v>70</v>
      </c>
      <c r="AQ16" s="60">
        <v>70</v>
      </c>
      <c r="AR16" s="60">
        <v>70</v>
      </c>
      <c r="AS16" s="60">
        <v>70</v>
      </c>
      <c r="AT16" s="60">
        <v>70</v>
      </c>
      <c r="AU16" s="60">
        <v>70</v>
      </c>
      <c r="AV16" s="60">
        <v>70</v>
      </c>
      <c r="AW16" s="60">
        <v>70</v>
      </c>
      <c r="AX16" s="60">
        <v>70</v>
      </c>
      <c r="AY16" s="60">
        <v>60</v>
      </c>
      <c r="AZ16" s="60">
        <v>60</v>
      </c>
      <c r="BA16" s="60">
        <v>60</v>
      </c>
      <c r="BB16" s="60">
        <v>60</v>
      </c>
      <c r="BC16" s="60">
        <v>60</v>
      </c>
      <c r="BD16" s="60">
        <v>60</v>
      </c>
      <c r="BE16" s="60">
        <v>60</v>
      </c>
      <c r="BF16" s="60">
        <v>60</v>
      </c>
      <c r="BG16" s="60">
        <v>60</v>
      </c>
      <c r="BH16" s="60">
        <v>60</v>
      </c>
      <c r="BI16" s="60">
        <v>60</v>
      </c>
      <c r="BJ16" s="60">
        <v>60</v>
      </c>
      <c r="BK16" s="60">
        <v>50</v>
      </c>
      <c r="BL16" s="60">
        <v>50</v>
      </c>
      <c r="BM16" s="60">
        <v>50</v>
      </c>
      <c r="BN16" s="60">
        <v>50</v>
      </c>
      <c r="BO16" s="60">
        <v>50</v>
      </c>
      <c r="BP16" s="60">
        <v>50</v>
      </c>
      <c r="BQ16" s="60">
        <v>50</v>
      </c>
      <c r="BR16" s="60">
        <v>50</v>
      </c>
      <c r="BS16" s="60">
        <v>50</v>
      </c>
      <c r="BT16" s="60">
        <v>50</v>
      </c>
      <c r="BU16" s="60">
        <v>50</v>
      </c>
      <c r="BV16" s="60">
        <v>50</v>
      </c>
    </row>
    <row r="17" s="51" customFormat="1" ht="12.75">
      <c r="A17" s="77"/>
    </row>
    <row r="18" spans="1:74" s="60" customFormat="1" ht="12.75">
      <c r="A18" s="76" t="s">
        <v>72</v>
      </c>
      <c r="C18" s="60">
        <f aca="true" t="shared" si="27" ref="C18:AH18">C14*(C4+C9)</f>
        <v>0</v>
      </c>
      <c r="D18" s="60">
        <f t="shared" si="27"/>
        <v>75000</v>
      </c>
      <c r="E18" s="60">
        <f t="shared" si="27"/>
        <v>150000</v>
      </c>
      <c r="F18" s="60">
        <f t="shared" si="27"/>
        <v>300000</v>
      </c>
      <c r="G18" s="60">
        <f t="shared" si="27"/>
        <v>450000</v>
      </c>
      <c r="H18" s="60">
        <f t="shared" si="27"/>
        <v>600000</v>
      </c>
      <c r="I18" s="60">
        <f t="shared" si="27"/>
        <v>300000</v>
      </c>
      <c r="J18" s="60">
        <f t="shared" si="27"/>
        <v>900000</v>
      </c>
      <c r="K18" s="60">
        <f t="shared" si="27"/>
        <v>1050000</v>
      </c>
      <c r="L18" s="60">
        <f t="shared" si="27"/>
        <v>1150000</v>
      </c>
      <c r="M18" s="60">
        <f t="shared" si="27"/>
        <v>1250000</v>
      </c>
      <c r="N18" s="60">
        <f t="shared" si="27"/>
        <v>1350000</v>
      </c>
      <c r="O18" s="60">
        <f t="shared" si="27"/>
        <v>1324350</v>
      </c>
      <c r="P18" s="60">
        <f t="shared" si="27"/>
        <v>1443541.5</v>
      </c>
      <c r="Q18" s="60">
        <f t="shared" si="27"/>
        <v>1573460.235</v>
      </c>
      <c r="R18" s="60">
        <f t="shared" si="27"/>
        <v>1715071.6561500004</v>
      </c>
      <c r="S18" s="60">
        <f t="shared" si="27"/>
        <v>1869428.1052035005</v>
      </c>
      <c r="T18" s="60">
        <f t="shared" si="27"/>
        <v>2037676.6346718154</v>
      </c>
      <c r="U18" s="60">
        <f t="shared" si="27"/>
        <v>2221067.531792279</v>
      </c>
      <c r="V18" s="60">
        <f t="shared" si="27"/>
        <v>2420963.6096535847</v>
      </c>
      <c r="W18" s="60">
        <f t="shared" si="27"/>
        <v>2345644.741797695</v>
      </c>
      <c r="X18" s="60">
        <f t="shared" si="27"/>
        <v>2556752.768559488</v>
      </c>
      <c r="Y18" s="60">
        <f t="shared" si="27"/>
        <v>2786860.517729842</v>
      </c>
      <c r="Z18" s="60">
        <f t="shared" si="27"/>
        <v>3037677.964325528</v>
      </c>
      <c r="AA18" s="60">
        <f t="shared" si="27"/>
        <v>3250315.4218283156</v>
      </c>
      <c r="AB18" s="60">
        <f t="shared" si="27"/>
        <v>3477837.501356298</v>
      </c>
      <c r="AC18" s="60">
        <f t="shared" si="27"/>
        <v>3256125.3606448337</v>
      </c>
      <c r="AD18" s="60">
        <f t="shared" si="27"/>
        <v>3484054.135889973</v>
      </c>
      <c r="AE18" s="60">
        <f t="shared" si="27"/>
        <v>3727937.9254022706</v>
      </c>
      <c r="AF18" s="60">
        <f t="shared" si="27"/>
        <v>3988893.58018043</v>
      </c>
      <c r="AG18" s="60">
        <f t="shared" si="27"/>
        <v>3658385.25496548</v>
      </c>
      <c r="AH18" s="60">
        <f t="shared" si="27"/>
        <v>3914472.2228130647</v>
      </c>
      <c r="AI18" s="60">
        <f aca="true" t="shared" si="28" ref="AI18:BN18">AI14*(AI4+AI9)</f>
        <v>4188485.2784099793</v>
      </c>
      <c r="AJ18" s="60">
        <f t="shared" si="28"/>
        <v>4481679.247898678</v>
      </c>
      <c r="AK18" s="60">
        <f t="shared" si="28"/>
        <v>4795396.795251586</v>
      </c>
      <c r="AL18" s="60">
        <f t="shared" si="28"/>
        <v>5131074.570919197</v>
      </c>
      <c r="AM18" s="60">
        <f t="shared" si="28"/>
        <v>4376996.648792999</v>
      </c>
      <c r="AN18" s="60">
        <f t="shared" si="28"/>
        <v>4667271.0392598435</v>
      </c>
      <c r="AO18" s="60">
        <f t="shared" si="28"/>
        <v>4976897.714562449</v>
      </c>
      <c r="AP18" s="60">
        <f t="shared" si="28"/>
        <v>5307173.319289502</v>
      </c>
      <c r="AQ18" s="60">
        <f t="shared" si="28"/>
        <v>5659481.782229908</v>
      </c>
      <c r="AR18" s="60">
        <f t="shared" si="28"/>
        <v>6035300.217411551</v>
      </c>
      <c r="AS18" s="60">
        <f t="shared" si="28"/>
        <v>6414639.218732525</v>
      </c>
      <c r="AT18" s="60">
        <f t="shared" si="28"/>
        <v>6818375.349451074</v>
      </c>
      <c r="AU18" s="60">
        <f t="shared" si="28"/>
        <v>7248108.578590289</v>
      </c>
      <c r="AV18" s="60">
        <f t="shared" si="28"/>
        <v>7705545.481503127</v>
      </c>
      <c r="AW18" s="60">
        <f t="shared" si="28"/>
        <v>8192506.432740442</v>
      </c>
      <c r="AX18" s="60">
        <f t="shared" si="28"/>
        <v>8710933.288940972</v>
      </c>
      <c r="AY18" s="60">
        <f t="shared" si="28"/>
        <v>6925497.812604783</v>
      </c>
      <c r="AZ18" s="60">
        <f t="shared" si="28"/>
        <v>7342655.461645954</v>
      </c>
      <c r="BA18" s="60">
        <f t="shared" si="28"/>
        <v>7786309.058206363</v>
      </c>
      <c r="BB18" s="60">
        <f t="shared" si="28"/>
        <v>8258205.115095807</v>
      </c>
      <c r="BC18" s="60">
        <f t="shared" si="28"/>
        <v>8760208.072880113</v>
      </c>
      <c r="BD18" s="60">
        <f t="shared" si="28"/>
        <v>9294308.381698424</v>
      </c>
      <c r="BE18" s="60">
        <f t="shared" si="28"/>
        <v>9835204.866371142</v>
      </c>
      <c r="BF18" s="60">
        <f t="shared" si="28"/>
        <v>10410672.951909564</v>
      </c>
      <c r="BG18" s="60">
        <f t="shared" si="28"/>
        <v>11023033.91578245</v>
      </c>
      <c r="BH18" s="60">
        <f t="shared" si="28"/>
        <v>11674768.562843613</v>
      </c>
      <c r="BI18" s="60">
        <f t="shared" si="28"/>
        <v>12368528.30338775</v>
      </c>
      <c r="BJ18" s="60">
        <f t="shared" si="28"/>
        <v>13107147.004004328</v>
      </c>
      <c r="BK18" s="60">
        <f t="shared" si="28"/>
        <v>12320804.673765028</v>
      </c>
      <c r="BL18" s="60">
        <f t="shared" si="28"/>
        <v>13034801.554684177</v>
      </c>
      <c r="BM18" s="60">
        <f t="shared" si="28"/>
        <v>13795809.028342776</v>
      </c>
      <c r="BN18" s="60">
        <f t="shared" si="28"/>
        <v>14607058.452454094</v>
      </c>
      <c r="BO18" s="60">
        <f aca="true" t="shared" si="29" ref="BO18:BV18">BO14*(BO4+BO9)</f>
        <v>15472006.19209575</v>
      </c>
      <c r="BP18" s="60">
        <f t="shared" si="29"/>
        <v>16394349.346471716</v>
      </c>
      <c r="BQ18" s="60">
        <f t="shared" si="29"/>
        <v>17345260.331142157</v>
      </c>
      <c r="BR18" s="60">
        <f t="shared" si="29"/>
        <v>18360768.150043704</v>
      </c>
      <c r="BS18" s="60">
        <f t="shared" si="29"/>
        <v>19445374.912225574</v>
      </c>
      <c r="BT18" s="60">
        <f t="shared" si="29"/>
        <v>20603897.67767697</v>
      </c>
      <c r="BU18" s="60">
        <f t="shared" si="29"/>
        <v>21841490.50192591</v>
      </c>
      <c r="BV18" s="60">
        <f t="shared" si="29"/>
        <v>23163668.023740396</v>
      </c>
    </row>
    <row r="19" spans="1:74" s="60" customFormat="1" ht="12.75">
      <c r="A19" s="76" t="s">
        <v>73</v>
      </c>
      <c r="C19" s="60">
        <f aca="true" t="shared" si="30" ref="C19:AH19">C15*(C5+C10)</f>
        <v>0</v>
      </c>
      <c r="D19" s="60">
        <f t="shared" si="30"/>
        <v>15750</v>
      </c>
      <c r="E19" s="60">
        <f t="shared" si="30"/>
        <v>31500</v>
      </c>
      <c r="F19" s="60">
        <f t="shared" si="30"/>
        <v>63000</v>
      </c>
      <c r="G19" s="60">
        <f t="shared" si="30"/>
        <v>94500</v>
      </c>
      <c r="H19" s="60">
        <f t="shared" si="30"/>
        <v>126000</v>
      </c>
      <c r="I19" s="60">
        <f t="shared" si="30"/>
        <v>63000</v>
      </c>
      <c r="J19" s="60">
        <f t="shared" si="30"/>
        <v>189000</v>
      </c>
      <c r="K19" s="60">
        <f t="shared" si="30"/>
        <v>220500</v>
      </c>
      <c r="L19" s="60">
        <f t="shared" si="30"/>
        <v>241500</v>
      </c>
      <c r="M19" s="60">
        <f t="shared" si="30"/>
        <v>262500</v>
      </c>
      <c r="N19" s="60">
        <f t="shared" si="30"/>
        <v>283500</v>
      </c>
      <c r="O19" s="60">
        <f t="shared" si="30"/>
        <v>286942.5</v>
      </c>
      <c r="P19" s="60">
        <f t="shared" si="30"/>
        <v>312767.325</v>
      </c>
      <c r="Q19" s="60">
        <f t="shared" si="30"/>
        <v>340916.38425000006</v>
      </c>
      <c r="R19" s="60">
        <f t="shared" si="30"/>
        <v>371598.8588325</v>
      </c>
      <c r="S19" s="60">
        <f t="shared" si="30"/>
        <v>405042.756127425</v>
      </c>
      <c r="T19" s="60">
        <f t="shared" si="30"/>
        <v>441496.6041788933</v>
      </c>
      <c r="U19" s="60">
        <f t="shared" si="30"/>
        <v>481231.2985549938</v>
      </c>
      <c r="V19" s="60">
        <f t="shared" si="30"/>
        <v>524542.1154249433</v>
      </c>
      <c r="W19" s="60">
        <f t="shared" si="30"/>
        <v>527770.0669044814</v>
      </c>
      <c r="X19" s="60">
        <f t="shared" si="30"/>
        <v>575269.3729258848</v>
      </c>
      <c r="Y19" s="60">
        <f t="shared" si="30"/>
        <v>627043.6164892145</v>
      </c>
      <c r="Z19" s="60">
        <f t="shared" si="30"/>
        <v>683477.5419732437</v>
      </c>
      <c r="AA19" s="60">
        <f t="shared" si="30"/>
        <v>731320.9699113709</v>
      </c>
      <c r="AB19" s="60">
        <f t="shared" si="30"/>
        <v>782513.4378051669</v>
      </c>
      <c r="AC19" s="60">
        <f t="shared" si="30"/>
        <v>767515.2635805679</v>
      </c>
      <c r="AD19" s="60">
        <f t="shared" si="30"/>
        <v>821241.3320312077</v>
      </c>
      <c r="AE19" s="60">
        <f t="shared" si="30"/>
        <v>878728.2252733924</v>
      </c>
      <c r="AF19" s="60">
        <f t="shared" si="30"/>
        <v>940239.2010425299</v>
      </c>
      <c r="AG19" s="60">
        <f t="shared" si="30"/>
        <v>914596.3137413701</v>
      </c>
      <c r="AH19" s="60">
        <f t="shared" si="30"/>
        <v>978618.0557032662</v>
      </c>
      <c r="AI19" s="60">
        <f aca="true" t="shared" si="31" ref="AI19:BN19">AI15*(AI5+AI10)</f>
        <v>1047121.3196024948</v>
      </c>
      <c r="AJ19" s="60">
        <f t="shared" si="31"/>
        <v>1120419.8119746696</v>
      </c>
      <c r="AK19" s="60">
        <f t="shared" si="31"/>
        <v>1198849.1988128964</v>
      </c>
      <c r="AL19" s="60">
        <f t="shared" si="31"/>
        <v>1282768.6427297993</v>
      </c>
      <c r="AM19" s="60">
        <f t="shared" si="31"/>
        <v>1231030.3074730306</v>
      </c>
      <c r="AN19" s="60">
        <f t="shared" si="31"/>
        <v>1312669.979791831</v>
      </c>
      <c r="AO19" s="60">
        <f t="shared" si="31"/>
        <v>1399752.4822206886</v>
      </c>
      <c r="AP19" s="60">
        <f t="shared" si="31"/>
        <v>1492642.496050172</v>
      </c>
      <c r="AQ19" s="60">
        <f t="shared" si="31"/>
        <v>1591729.2512521613</v>
      </c>
      <c r="AR19" s="60">
        <f t="shared" si="31"/>
        <v>1697428.1861469985</v>
      </c>
      <c r="AS19" s="60">
        <f t="shared" si="31"/>
        <v>1804117.2802685222</v>
      </c>
      <c r="AT19" s="60">
        <f t="shared" si="31"/>
        <v>1917668.0670331148</v>
      </c>
      <c r="AU19" s="60">
        <f t="shared" si="31"/>
        <v>2038530.5377285182</v>
      </c>
      <c r="AV19" s="60">
        <f t="shared" si="31"/>
        <v>2167184.666672754</v>
      </c>
      <c r="AW19" s="60">
        <f t="shared" si="31"/>
        <v>2304142.434208249</v>
      </c>
      <c r="AX19" s="60">
        <f t="shared" si="31"/>
        <v>2449949.987514648</v>
      </c>
      <c r="AY19" s="60">
        <f t="shared" si="31"/>
        <v>2308499.2708682604</v>
      </c>
      <c r="AZ19" s="60">
        <f t="shared" si="31"/>
        <v>2447551.8205486517</v>
      </c>
      <c r="BA19" s="60">
        <f t="shared" si="31"/>
        <v>2595436.352735454</v>
      </c>
      <c r="BB19" s="60">
        <f t="shared" si="31"/>
        <v>2752735.038365269</v>
      </c>
      <c r="BC19" s="60">
        <f t="shared" si="31"/>
        <v>2920069.357626704</v>
      </c>
      <c r="BD19" s="60">
        <f t="shared" si="31"/>
        <v>3098102.7938994747</v>
      </c>
      <c r="BE19" s="60">
        <f t="shared" si="31"/>
        <v>3278401.6221237136</v>
      </c>
      <c r="BF19" s="60">
        <f t="shared" si="31"/>
        <v>3470224.3173031877</v>
      </c>
      <c r="BG19" s="60">
        <f t="shared" si="31"/>
        <v>3674344.6385941496</v>
      </c>
      <c r="BH19" s="60">
        <f t="shared" si="31"/>
        <v>3891589.520947871</v>
      </c>
      <c r="BI19" s="60">
        <f t="shared" si="31"/>
        <v>4122842.767795916</v>
      </c>
      <c r="BJ19" s="60">
        <f t="shared" si="31"/>
        <v>4369049.001334776</v>
      </c>
      <c r="BK19" s="60">
        <f t="shared" si="31"/>
        <v>4042764.0335791493</v>
      </c>
      <c r="BL19" s="60">
        <f t="shared" si="31"/>
        <v>4277044.260130745</v>
      </c>
      <c r="BM19" s="60">
        <f t="shared" si="31"/>
        <v>4526749.837424973</v>
      </c>
      <c r="BN19" s="60">
        <f t="shared" si="31"/>
        <v>4792941.054711498</v>
      </c>
      <c r="BO19" s="60">
        <f aca="true" t="shared" si="32" ref="BO19:BV19">BO15*(BO5+BO10)</f>
        <v>5076752.031781417</v>
      </c>
      <c r="BP19" s="60">
        <f t="shared" si="32"/>
        <v>5379395.879311032</v>
      </c>
      <c r="BQ19" s="60">
        <f t="shared" si="32"/>
        <v>5691413.546156021</v>
      </c>
      <c r="BR19" s="60">
        <f t="shared" si="32"/>
        <v>6024627.049233091</v>
      </c>
      <c r="BS19" s="60">
        <f t="shared" si="32"/>
        <v>6380513.643074017</v>
      </c>
      <c r="BT19" s="60">
        <f t="shared" si="32"/>
        <v>6760653.925487754</v>
      </c>
      <c r="BU19" s="60">
        <f t="shared" si="32"/>
        <v>7166739.07094444</v>
      </c>
      <c r="BV19" s="60">
        <f t="shared" si="32"/>
        <v>7600578.570289817</v>
      </c>
    </row>
    <row r="20" spans="1:74" s="60" customFormat="1" ht="12.75">
      <c r="A20" s="76" t="s">
        <v>74</v>
      </c>
      <c r="C20" s="60">
        <f aca="true" t="shared" si="33" ref="C20:AH20">C16*(C6+C11)</f>
        <v>0</v>
      </c>
      <c r="D20" s="60">
        <f t="shared" si="33"/>
        <v>2250</v>
      </c>
      <c r="E20" s="60">
        <f t="shared" si="33"/>
        <v>4500</v>
      </c>
      <c r="F20" s="60">
        <f t="shared" si="33"/>
        <v>9000</v>
      </c>
      <c r="G20" s="60">
        <f t="shared" si="33"/>
        <v>13500</v>
      </c>
      <c r="H20" s="60">
        <f t="shared" si="33"/>
        <v>18000</v>
      </c>
      <c r="I20" s="60">
        <f t="shared" si="33"/>
        <v>9000</v>
      </c>
      <c r="J20" s="60">
        <f t="shared" si="33"/>
        <v>27000</v>
      </c>
      <c r="K20" s="60">
        <f t="shared" si="33"/>
        <v>31500</v>
      </c>
      <c r="L20" s="60">
        <f t="shared" si="33"/>
        <v>34500</v>
      </c>
      <c r="M20" s="60">
        <f t="shared" si="33"/>
        <v>37500</v>
      </c>
      <c r="N20" s="60">
        <f t="shared" si="33"/>
        <v>40500</v>
      </c>
      <c r="O20" s="60">
        <f t="shared" si="33"/>
        <v>42379.2</v>
      </c>
      <c r="P20" s="60">
        <f t="shared" si="33"/>
        <v>46193.32800000001</v>
      </c>
      <c r="Q20" s="60">
        <f t="shared" si="33"/>
        <v>50350.72752</v>
      </c>
      <c r="R20" s="60">
        <f t="shared" si="33"/>
        <v>54882.29299680002</v>
      </c>
      <c r="S20" s="60">
        <f t="shared" si="33"/>
        <v>59821.69936651201</v>
      </c>
      <c r="T20" s="60">
        <f t="shared" si="33"/>
        <v>65205.652309498095</v>
      </c>
      <c r="U20" s="60">
        <f t="shared" si="33"/>
        <v>71074.16101735292</v>
      </c>
      <c r="V20" s="60">
        <f t="shared" si="33"/>
        <v>77470.83550891471</v>
      </c>
      <c r="W20" s="60">
        <f t="shared" si="33"/>
        <v>79165.51003567223</v>
      </c>
      <c r="X20" s="60">
        <f t="shared" si="33"/>
        <v>86290.40593888273</v>
      </c>
      <c r="Y20" s="60">
        <f t="shared" si="33"/>
        <v>94056.54247338219</v>
      </c>
      <c r="Z20" s="60">
        <f t="shared" si="33"/>
        <v>102521.63129598658</v>
      </c>
      <c r="AA20" s="60">
        <f t="shared" si="33"/>
        <v>109698.14548670563</v>
      </c>
      <c r="AB20" s="60">
        <f t="shared" si="33"/>
        <v>117377.01567077504</v>
      </c>
      <c r="AC20" s="60">
        <f t="shared" si="33"/>
        <v>118615.99528063321</v>
      </c>
      <c r="AD20" s="60">
        <f t="shared" si="33"/>
        <v>126919.11495027757</v>
      </c>
      <c r="AE20" s="60">
        <f t="shared" si="33"/>
        <v>135803.45299679702</v>
      </c>
      <c r="AF20" s="60">
        <f t="shared" si="33"/>
        <v>145309.69470657283</v>
      </c>
      <c r="AG20" s="60">
        <f t="shared" si="33"/>
        <v>146335.4101986192</v>
      </c>
      <c r="AH20" s="60">
        <f t="shared" si="33"/>
        <v>156578.88891252258</v>
      </c>
      <c r="AI20" s="60">
        <f aca="true" t="shared" si="34" ref="AI20:BN20">AI16*(AI6+AI11)</f>
        <v>167539.41113639917</v>
      </c>
      <c r="AJ20" s="60">
        <f t="shared" si="34"/>
        <v>179267.16991594713</v>
      </c>
      <c r="AK20" s="60">
        <f t="shared" si="34"/>
        <v>191815.87181006343</v>
      </c>
      <c r="AL20" s="60">
        <f t="shared" si="34"/>
        <v>205242.98283676791</v>
      </c>
      <c r="AM20" s="60">
        <f t="shared" si="34"/>
        <v>191493.6033846937</v>
      </c>
      <c r="AN20" s="60">
        <f t="shared" si="34"/>
        <v>204193.10796761818</v>
      </c>
      <c r="AO20" s="60">
        <f t="shared" si="34"/>
        <v>217739.27501210716</v>
      </c>
      <c r="AP20" s="60">
        <f t="shared" si="34"/>
        <v>232188.83271891568</v>
      </c>
      <c r="AQ20" s="60">
        <f t="shared" si="34"/>
        <v>247602.3279725585</v>
      </c>
      <c r="AR20" s="60">
        <f t="shared" si="34"/>
        <v>264044.3845117553</v>
      </c>
      <c r="AS20" s="60">
        <f t="shared" si="34"/>
        <v>280640.465819548</v>
      </c>
      <c r="AT20" s="60">
        <f t="shared" si="34"/>
        <v>298303.9215384845</v>
      </c>
      <c r="AU20" s="60">
        <f t="shared" si="34"/>
        <v>317104.7503133251</v>
      </c>
      <c r="AV20" s="60">
        <f t="shared" si="34"/>
        <v>337117.6148157618</v>
      </c>
      <c r="AW20" s="60">
        <f t="shared" si="34"/>
        <v>358422.15643239435</v>
      </c>
      <c r="AX20" s="60">
        <f t="shared" si="34"/>
        <v>381103.33139116754</v>
      </c>
      <c r="AY20" s="60">
        <f t="shared" si="34"/>
        <v>346274.8906302391</v>
      </c>
      <c r="AZ20" s="60">
        <f t="shared" si="34"/>
        <v>367132.77308229776</v>
      </c>
      <c r="BA20" s="60">
        <f t="shared" si="34"/>
        <v>389315.45291031816</v>
      </c>
      <c r="BB20" s="60">
        <f t="shared" si="34"/>
        <v>412910.2557547904</v>
      </c>
      <c r="BC20" s="60">
        <f t="shared" si="34"/>
        <v>438010.40364400565</v>
      </c>
      <c r="BD20" s="60">
        <f t="shared" si="34"/>
        <v>464715.4190849212</v>
      </c>
      <c r="BE20" s="60">
        <f t="shared" si="34"/>
        <v>491760.24331855704</v>
      </c>
      <c r="BF20" s="60">
        <f t="shared" si="34"/>
        <v>520533.64759547816</v>
      </c>
      <c r="BG20" s="60">
        <f t="shared" si="34"/>
        <v>551151.6957891225</v>
      </c>
      <c r="BH20" s="60">
        <f t="shared" si="34"/>
        <v>583738.4281421807</v>
      </c>
      <c r="BI20" s="60">
        <f t="shared" si="34"/>
        <v>618426.4151693875</v>
      </c>
      <c r="BJ20" s="60">
        <f t="shared" si="34"/>
        <v>655357.3502002165</v>
      </c>
      <c r="BK20" s="60">
        <f t="shared" si="34"/>
        <v>577537.7190827357</v>
      </c>
      <c r="BL20" s="60">
        <f t="shared" si="34"/>
        <v>611006.3228758208</v>
      </c>
      <c r="BM20" s="60">
        <f t="shared" si="34"/>
        <v>646678.5482035676</v>
      </c>
      <c r="BN20" s="60">
        <f t="shared" si="34"/>
        <v>684705.8649587856</v>
      </c>
      <c r="BO20" s="60">
        <f aca="true" t="shared" si="35" ref="BO20:BV20">BO16*(BO6+BO11)</f>
        <v>725250.2902544882</v>
      </c>
      <c r="BP20" s="60">
        <f t="shared" si="35"/>
        <v>768485.1256158616</v>
      </c>
      <c r="BQ20" s="60">
        <f t="shared" si="35"/>
        <v>813059.0780222886</v>
      </c>
      <c r="BR20" s="60">
        <f t="shared" si="35"/>
        <v>860661.0070332987</v>
      </c>
      <c r="BS20" s="60">
        <f t="shared" si="35"/>
        <v>911501.949010574</v>
      </c>
      <c r="BT20" s="60">
        <f t="shared" si="35"/>
        <v>965807.7036411078</v>
      </c>
      <c r="BU20" s="60">
        <f t="shared" si="35"/>
        <v>1023819.8672777772</v>
      </c>
      <c r="BV20" s="60">
        <f t="shared" si="35"/>
        <v>1085796.9386128308</v>
      </c>
    </row>
    <row r="21" s="51" customFormat="1" ht="12.75">
      <c r="A21" s="77"/>
    </row>
    <row r="22" spans="1:74" s="61" customFormat="1" ht="12.75">
      <c r="A22" s="110" t="s">
        <v>75</v>
      </c>
      <c r="B22" s="111">
        <v>20</v>
      </c>
      <c r="C22" s="61">
        <f aca="true" t="shared" si="36" ref="C22:AH22">((C4+C9)*2+(C5+C10)*4+(C6+C11)*10)/$B$22</f>
        <v>0</v>
      </c>
      <c r="D22" s="61">
        <f t="shared" si="36"/>
        <v>206.25</v>
      </c>
      <c r="E22" s="61">
        <f t="shared" si="36"/>
        <v>412.5</v>
      </c>
      <c r="F22" s="61">
        <f t="shared" si="36"/>
        <v>825</v>
      </c>
      <c r="G22" s="61">
        <f t="shared" si="36"/>
        <v>1237.5</v>
      </c>
      <c r="H22" s="61">
        <f t="shared" si="36"/>
        <v>1650</v>
      </c>
      <c r="I22" s="61">
        <f t="shared" si="36"/>
        <v>825</v>
      </c>
      <c r="J22" s="61">
        <f t="shared" si="36"/>
        <v>2475</v>
      </c>
      <c r="K22" s="61">
        <f t="shared" si="36"/>
        <v>2887.5</v>
      </c>
      <c r="L22" s="61">
        <f t="shared" si="36"/>
        <v>3162.5</v>
      </c>
      <c r="M22" s="61">
        <f t="shared" si="36"/>
        <v>3437.5</v>
      </c>
      <c r="N22" s="61">
        <f t="shared" si="36"/>
        <v>3712.5</v>
      </c>
      <c r="O22" s="61">
        <f t="shared" si="36"/>
        <v>4046.625</v>
      </c>
      <c r="P22" s="61">
        <f t="shared" si="36"/>
        <v>4410.821249999999</v>
      </c>
      <c r="Q22" s="61">
        <f t="shared" si="36"/>
        <v>4807.7951625000005</v>
      </c>
      <c r="R22" s="61">
        <f t="shared" si="36"/>
        <v>5240.496727125001</v>
      </c>
      <c r="S22" s="61">
        <f t="shared" si="36"/>
        <v>5712.141432566251</v>
      </c>
      <c r="T22" s="61">
        <f t="shared" si="36"/>
        <v>6226.234161497214</v>
      </c>
      <c r="U22" s="61">
        <f t="shared" si="36"/>
        <v>6786.5952360319625</v>
      </c>
      <c r="V22" s="61">
        <f t="shared" si="36"/>
        <v>7397.3888072748405</v>
      </c>
      <c r="W22" s="61">
        <f t="shared" si="36"/>
        <v>8063.153799929578</v>
      </c>
      <c r="X22" s="61">
        <f t="shared" si="36"/>
        <v>8788.83764192324</v>
      </c>
      <c r="Y22" s="61">
        <f t="shared" si="36"/>
        <v>9579.833029696332</v>
      </c>
      <c r="Z22" s="61">
        <f t="shared" si="36"/>
        <v>10442.018002369</v>
      </c>
      <c r="AA22" s="61">
        <f t="shared" si="36"/>
        <v>11172.959262534834</v>
      </c>
      <c r="AB22" s="61">
        <f t="shared" si="36"/>
        <v>11955.066410912274</v>
      </c>
      <c r="AC22" s="61">
        <f t="shared" si="36"/>
        <v>12791.921059676133</v>
      </c>
      <c r="AD22" s="61">
        <f t="shared" si="36"/>
        <v>13687.355533853464</v>
      </c>
      <c r="AE22" s="61">
        <f t="shared" si="36"/>
        <v>14645.470421223206</v>
      </c>
      <c r="AF22" s="61">
        <f t="shared" si="36"/>
        <v>15670.653350708832</v>
      </c>
      <c r="AG22" s="61">
        <f t="shared" si="36"/>
        <v>16767.59908525845</v>
      </c>
      <c r="AH22" s="61">
        <f t="shared" si="36"/>
        <v>17941.331021226546</v>
      </c>
      <c r="AI22" s="61">
        <f aca="true" t="shared" si="37" ref="AI22:BN22">((AI4+AI9)*2+(AI5+AI10)*4+(AI6+AI11)*10)/$B$22</f>
        <v>19197.224192712405</v>
      </c>
      <c r="AJ22" s="61">
        <f t="shared" si="37"/>
        <v>20541.029886202276</v>
      </c>
      <c r="AK22" s="61">
        <f t="shared" si="37"/>
        <v>21978.901978236434</v>
      </c>
      <c r="AL22" s="61">
        <f t="shared" si="37"/>
        <v>23517.425116712988</v>
      </c>
      <c r="AM22" s="61">
        <f t="shared" si="37"/>
        <v>25076.543300376554</v>
      </c>
      <c r="AN22" s="61">
        <f t="shared" si="37"/>
        <v>26739.573662426188</v>
      </c>
      <c r="AO22" s="61">
        <f t="shared" si="37"/>
        <v>28513.476489680696</v>
      </c>
      <c r="AP22" s="61">
        <f t="shared" si="37"/>
        <v>30405.680475096102</v>
      </c>
      <c r="AQ22" s="61">
        <f t="shared" si="37"/>
        <v>32424.11437735885</v>
      </c>
      <c r="AR22" s="61">
        <f t="shared" si="37"/>
        <v>34577.240828920345</v>
      </c>
      <c r="AS22" s="61">
        <f t="shared" si="37"/>
        <v>36750.537190655086</v>
      </c>
      <c r="AT22" s="61">
        <f t="shared" si="37"/>
        <v>39063.60877289678</v>
      </c>
      <c r="AU22" s="61">
        <f t="shared" si="37"/>
        <v>41525.622064840194</v>
      </c>
      <c r="AV22" s="61">
        <f t="shared" si="37"/>
        <v>44146.35432111166</v>
      </c>
      <c r="AW22" s="61">
        <f t="shared" si="37"/>
        <v>46936.234770908784</v>
      </c>
      <c r="AX22" s="61">
        <f t="shared" si="37"/>
        <v>49906.38863455765</v>
      </c>
      <c r="AY22" s="61">
        <f t="shared" si="37"/>
        <v>52903.108290730976</v>
      </c>
      <c r="AZ22" s="61">
        <f t="shared" si="37"/>
        <v>56089.7292209066</v>
      </c>
      <c r="BA22" s="61">
        <f t="shared" si="37"/>
        <v>59478.74975018749</v>
      </c>
      <c r="BB22" s="61">
        <f t="shared" si="37"/>
        <v>63083.51129587075</v>
      </c>
      <c r="BC22" s="61">
        <f t="shared" si="37"/>
        <v>66918.25611227864</v>
      </c>
      <c r="BD22" s="61">
        <f t="shared" si="37"/>
        <v>70998.18902686296</v>
      </c>
      <c r="BE22" s="61">
        <f t="shared" si="37"/>
        <v>75130.03717366843</v>
      </c>
      <c r="BF22" s="61">
        <f t="shared" si="37"/>
        <v>79525.97393819806</v>
      </c>
      <c r="BG22" s="61">
        <f t="shared" si="37"/>
        <v>84203.73130111593</v>
      </c>
      <c r="BH22" s="61">
        <f t="shared" si="37"/>
        <v>89182.25985505537</v>
      </c>
      <c r="BI22" s="61">
        <f t="shared" si="37"/>
        <v>94481.81342865642</v>
      </c>
      <c r="BJ22" s="61">
        <f t="shared" si="37"/>
        <v>100124.03961392194</v>
      </c>
      <c r="BK22" s="61">
        <f t="shared" si="37"/>
        <v>105881.9151651682</v>
      </c>
      <c r="BL22" s="61">
        <f t="shared" si="37"/>
        <v>112017.82586056716</v>
      </c>
      <c r="BM22" s="61">
        <f t="shared" si="37"/>
        <v>118557.73383732073</v>
      </c>
      <c r="BN22" s="61">
        <f t="shared" si="37"/>
        <v>125529.40857577739</v>
      </c>
      <c r="BO22" s="61">
        <f aca="true" t="shared" si="38" ref="BO22:BV22">((BO4+BO9)*2+(BO5+BO10)*4+(BO6+BO11)*10)/$B$22</f>
        <v>132962.55321332283</v>
      </c>
      <c r="BP22" s="61">
        <f t="shared" si="38"/>
        <v>140888.93969624132</v>
      </c>
      <c r="BQ22" s="61">
        <f t="shared" si="38"/>
        <v>149060.83097075293</v>
      </c>
      <c r="BR22" s="61">
        <f t="shared" si="38"/>
        <v>157787.85128943808</v>
      </c>
      <c r="BS22" s="61">
        <f t="shared" si="38"/>
        <v>167108.69065193855</v>
      </c>
      <c r="BT22" s="61">
        <f t="shared" si="38"/>
        <v>177064.74566753645</v>
      </c>
      <c r="BU22" s="61">
        <f t="shared" si="38"/>
        <v>187700.3090009258</v>
      </c>
      <c r="BV22" s="61">
        <f t="shared" si="38"/>
        <v>199062.77207901905</v>
      </c>
    </row>
    <row r="23" spans="1:74" s="52" customFormat="1" ht="12.75">
      <c r="A23" s="78" t="s">
        <v>76</v>
      </c>
      <c r="C23" s="79">
        <f aca="true" t="shared" si="39" ref="C23:AH23">IF(C12&gt;0,C25/C12,0)</f>
        <v>0</v>
      </c>
      <c r="D23" s="79">
        <f t="shared" si="39"/>
        <v>53.21888412017167</v>
      </c>
      <c r="E23" s="79">
        <f t="shared" si="39"/>
        <v>53.21888412017167</v>
      </c>
      <c r="F23" s="79">
        <f t="shared" si="39"/>
        <v>53.21888412017167</v>
      </c>
      <c r="G23" s="79">
        <f t="shared" si="39"/>
        <v>53.21888412017167</v>
      </c>
      <c r="H23" s="79">
        <f t="shared" si="39"/>
        <v>53.21888412017167</v>
      </c>
      <c r="I23" s="79">
        <f t="shared" si="39"/>
        <v>53.21888412017167</v>
      </c>
      <c r="J23" s="79">
        <f t="shared" si="39"/>
        <v>53.21888412017167</v>
      </c>
      <c r="K23" s="79">
        <f t="shared" si="39"/>
        <v>53.21888412017167</v>
      </c>
      <c r="L23" s="79">
        <f t="shared" si="39"/>
        <v>53.21888412017167</v>
      </c>
      <c r="M23" s="79">
        <f t="shared" si="39"/>
        <v>53.21888412017167</v>
      </c>
      <c r="N23" s="79">
        <f t="shared" si="39"/>
        <v>53.21888412017167</v>
      </c>
      <c r="O23" s="79">
        <f t="shared" si="39"/>
        <v>48.231759656652365</v>
      </c>
      <c r="P23" s="79">
        <f t="shared" si="39"/>
        <v>48.23175965665236</v>
      </c>
      <c r="Q23" s="79">
        <f t="shared" si="39"/>
        <v>48.231759656652365</v>
      </c>
      <c r="R23" s="79">
        <f t="shared" si="39"/>
        <v>48.23175965665236</v>
      </c>
      <c r="S23" s="79">
        <f t="shared" si="39"/>
        <v>48.23175965665235</v>
      </c>
      <c r="T23" s="79">
        <f t="shared" si="39"/>
        <v>48.23175965665236</v>
      </c>
      <c r="U23" s="79">
        <f t="shared" si="39"/>
        <v>48.23175965665235</v>
      </c>
      <c r="V23" s="79">
        <f t="shared" si="39"/>
        <v>48.231759656652365</v>
      </c>
      <c r="W23" s="79">
        <f t="shared" si="39"/>
        <v>43.21888412017168</v>
      </c>
      <c r="X23" s="79">
        <f t="shared" si="39"/>
        <v>43.21888412017167</v>
      </c>
      <c r="Y23" s="79">
        <f t="shared" si="39"/>
        <v>43.21888412017167</v>
      </c>
      <c r="Z23" s="79">
        <f t="shared" si="39"/>
        <v>43.21888412017167</v>
      </c>
      <c r="AA23" s="79">
        <f t="shared" si="39"/>
        <v>43.21888412017167</v>
      </c>
      <c r="AB23" s="79">
        <f t="shared" si="39"/>
        <v>43.21888412017167</v>
      </c>
      <c r="AC23" s="79">
        <f t="shared" si="39"/>
        <v>38.21888412017167</v>
      </c>
      <c r="AD23" s="79">
        <f t="shared" si="39"/>
        <v>38.21888412017168</v>
      </c>
      <c r="AE23" s="79">
        <f t="shared" si="39"/>
        <v>38.21888412017167</v>
      </c>
      <c r="AF23" s="79">
        <f t="shared" si="39"/>
        <v>38.21888412017167</v>
      </c>
      <c r="AG23" s="79">
        <f t="shared" si="39"/>
        <v>33.21888412017167</v>
      </c>
      <c r="AH23" s="79">
        <f t="shared" si="39"/>
        <v>33.21888412017167</v>
      </c>
      <c r="AI23" s="79">
        <f aca="true" t="shared" si="40" ref="AI23:BN23">IF(AI12&gt;0,AI25/AI12,0)</f>
        <v>33.21888412017167</v>
      </c>
      <c r="AJ23" s="79">
        <f t="shared" si="40"/>
        <v>33.21888412017168</v>
      </c>
      <c r="AK23" s="79">
        <f t="shared" si="40"/>
        <v>33.21888412017167</v>
      </c>
      <c r="AL23" s="79">
        <f t="shared" si="40"/>
        <v>33.21888412017168</v>
      </c>
      <c r="AM23" s="79">
        <f t="shared" si="40"/>
        <v>27.2961373390558</v>
      </c>
      <c r="AN23" s="79">
        <f t="shared" si="40"/>
        <v>27.29613733905579</v>
      </c>
      <c r="AO23" s="79">
        <f t="shared" si="40"/>
        <v>27.2961373390558</v>
      </c>
      <c r="AP23" s="79">
        <f t="shared" si="40"/>
        <v>27.296137339055793</v>
      </c>
      <c r="AQ23" s="79">
        <f t="shared" si="40"/>
        <v>27.296137339055793</v>
      </c>
      <c r="AR23" s="79">
        <f t="shared" si="40"/>
        <v>27.29613733905579</v>
      </c>
      <c r="AS23" s="79">
        <f t="shared" si="40"/>
        <v>27.296137339055793</v>
      </c>
      <c r="AT23" s="79">
        <f t="shared" si="40"/>
        <v>27.296137339055793</v>
      </c>
      <c r="AU23" s="79">
        <f t="shared" si="40"/>
        <v>27.296137339055793</v>
      </c>
      <c r="AV23" s="79">
        <f t="shared" si="40"/>
        <v>27.29613733905579</v>
      </c>
      <c r="AW23" s="79">
        <f t="shared" si="40"/>
        <v>27.296137339055797</v>
      </c>
      <c r="AX23" s="79">
        <f t="shared" si="40"/>
        <v>27.296137339055797</v>
      </c>
      <c r="AY23" s="79">
        <f t="shared" si="40"/>
        <v>21.373390557939917</v>
      </c>
      <c r="AZ23" s="79">
        <f t="shared" si="40"/>
        <v>21.373390557939913</v>
      </c>
      <c r="BA23" s="79">
        <f t="shared" si="40"/>
        <v>21.373390557939917</v>
      </c>
      <c r="BB23" s="79">
        <f t="shared" si="40"/>
        <v>21.373390557939913</v>
      </c>
      <c r="BC23" s="79">
        <f t="shared" si="40"/>
        <v>21.373390557939913</v>
      </c>
      <c r="BD23" s="79">
        <f t="shared" si="40"/>
        <v>21.373390557939917</v>
      </c>
      <c r="BE23" s="79">
        <f t="shared" si="40"/>
        <v>21.373390557939917</v>
      </c>
      <c r="BF23" s="79">
        <f t="shared" si="40"/>
        <v>21.373390557939917</v>
      </c>
      <c r="BG23" s="79">
        <f t="shared" si="40"/>
        <v>21.373390557939913</v>
      </c>
      <c r="BH23" s="79">
        <f t="shared" si="40"/>
        <v>21.373390557939913</v>
      </c>
      <c r="BI23" s="79">
        <f t="shared" si="40"/>
        <v>21.373390557939917</v>
      </c>
      <c r="BJ23" s="79">
        <f t="shared" si="40"/>
        <v>21.373390557939917</v>
      </c>
      <c r="BK23" s="79">
        <f t="shared" si="40"/>
        <v>18.88412017167382</v>
      </c>
      <c r="BL23" s="79">
        <f t="shared" si="40"/>
        <v>18.884120171673818</v>
      </c>
      <c r="BM23" s="79">
        <f t="shared" si="40"/>
        <v>18.88412017167382</v>
      </c>
      <c r="BN23" s="79">
        <f t="shared" si="40"/>
        <v>18.884120171673818</v>
      </c>
      <c r="BO23" s="79">
        <f aca="true" t="shared" si="41" ref="BO23:BV23">IF(BO12&gt;0,BO25/BO12,0)</f>
        <v>18.88412017167382</v>
      </c>
      <c r="BP23" s="79">
        <f t="shared" si="41"/>
        <v>18.88412017167382</v>
      </c>
      <c r="BQ23" s="79">
        <f t="shared" si="41"/>
        <v>18.884120171673818</v>
      </c>
      <c r="BR23" s="79">
        <f t="shared" si="41"/>
        <v>18.884120171673818</v>
      </c>
      <c r="BS23" s="79">
        <f t="shared" si="41"/>
        <v>18.884120171673818</v>
      </c>
      <c r="BT23" s="79">
        <f t="shared" si="41"/>
        <v>18.884120171673818</v>
      </c>
      <c r="BU23" s="79">
        <f t="shared" si="41"/>
        <v>18.88412017167382</v>
      </c>
      <c r="BV23" s="79">
        <f t="shared" si="41"/>
        <v>18.88412017167382</v>
      </c>
    </row>
    <row r="24" s="51" customFormat="1" ht="12.75">
      <c r="A24" s="77"/>
    </row>
    <row r="25" spans="1:74" s="95" customFormat="1" ht="13.5" thickBot="1">
      <c r="A25" s="44" t="s">
        <v>77</v>
      </c>
      <c r="C25" s="96">
        <f aca="true" t="shared" si="42" ref="C25:AH25">SUM(C18:C20)</f>
        <v>0</v>
      </c>
      <c r="D25" s="96">
        <f t="shared" si="42"/>
        <v>93000</v>
      </c>
      <c r="E25" s="96">
        <f t="shared" si="42"/>
        <v>186000</v>
      </c>
      <c r="F25" s="96">
        <f t="shared" si="42"/>
        <v>372000</v>
      </c>
      <c r="G25" s="96">
        <f t="shared" si="42"/>
        <v>558000</v>
      </c>
      <c r="H25" s="96">
        <f t="shared" si="42"/>
        <v>744000</v>
      </c>
      <c r="I25" s="96">
        <f t="shared" si="42"/>
        <v>372000</v>
      </c>
      <c r="J25" s="96">
        <f t="shared" si="42"/>
        <v>1116000</v>
      </c>
      <c r="K25" s="96">
        <f t="shared" si="42"/>
        <v>1302000</v>
      </c>
      <c r="L25" s="96">
        <f t="shared" si="42"/>
        <v>1426000</v>
      </c>
      <c r="M25" s="96">
        <f t="shared" si="42"/>
        <v>1550000</v>
      </c>
      <c r="N25" s="96">
        <f t="shared" si="42"/>
        <v>1674000</v>
      </c>
      <c r="O25" s="96">
        <f t="shared" si="42"/>
        <v>1653671.7</v>
      </c>
      <c r="P25" s="96">
        <f t="shared" si="42"/>
        <v>1802502.153</v>
      </c>
      <c r="Q25" s="96">
        <f t="shared" si="42"/>
        <v>1964727.3467700002</v>
      </c>
      <c r="R25" s="96">
        <f t="shared" si="42"/>
        <v>2141552.8079793</v>
      </c>
      <c r="S25" s="96">
        <f t="shared" si="42"/>
        <v>2334292.5606974373</v>
      </c>
      <c r="T25" s="96">
        <f t="shared" si="42"/>
        <v>2544378.891160207</v>
      </c>
      <c r="U25" s="96">
        <f t="shared" si="42"/>
        <v>2773372.9913646253</v>
      </c>
      <c r="V25" s="96">
        <f t="shared" si="42"/>
        <v>3022976.5605874425</v>
      </c>
      <c r="W25" s="96">
        <f t="shared" si="42"/>
        <v>2952580.3187378487</v>
      </c>
      <c r="X25" s="96">
        <f t="shared" si="42"/>
        <v>3218312.5474242554</v>
      </c>
      <c r="Y25" s="96">
        <f t="shared" si="42"/>
        <v>3507960.676692439</v>
      </c>
      <c r="Z25" s="96">
        <f t="shared" si="42"/>
        <v>3823677.1375947585</v>
      </c>
      <c r="AA25" s="96">
        <f t="shared" si="42"/>
        <v>4091334.537226392</v>
      </c>
      <c r="AB25" s="96">
        <f t="shared" si="42"/>
        <v>4377727.95483224</v>
      </c>
      <c r="AC25" s="96">
        <f t="shared" si="42"/>
        <v>4142256.6195060345</v>
      </c>
      <c r="AD25" s="96">
        <f t="shared" si="42"/>
        <v>4432214.5828714585</v>
      </c>
      <c r="AE25" s="96">
        <f t="shared" si="42"/>
        <v>4742469.60367246</v>
      </c>
      <c r="AF25" s="96">
        <f t="shared" si="42"/>
        <v>5074442.475929533</v>
      </c>
      <c r="AG25" s="96">
        <f t="shared" si="42"/>
        <v>4719316.978905469</v>
      </c>
      <c r="AH25" s="96">
        <f t="shared" si="42"/>
        <v>5049669.167428853</v>
      </c>
      <c r="AI25" s="96">
        <f aca="true" t="shared" si="43" ref="AI25:BN25">SUM(AI18:AI20)</f>
        <v>5403146.009148873</v>
      </c>
      <c r="AJ25" s="96">
        <f t="shared" si="43"/>
        <v>5781366.229789295</v>
      </c>
      <c r="AK25" s="96">
        <f t="shared" si="43"/>
        <v>6186061.865874546</v>
      </c>
      <c r="AL25" s="96">
        <f t="shared" si="43"/>
        <v>6619086.196485764</v>
      </c>
      <c r="AM25" s="96">
        <f t="shared" si="43"/>
        <v>5799520.559650724</v>
      </c>
      <c r="AN25" s="96">
        <f t="shared" si="43"/>
        <v>6184134.127019293</v>
      </c>
      <c r="AO25" s="96">
        <f t="shared" si="43"/>
        <v>6594389.471795245</v>
      </c>
      <c r="AP25" s="96">
        <f t="shared" si="43"/>
        <v>7032004.648058589</v>
      </c>
      <c r="AQ25" s="96">
        <f t="shared" si="43"/>
        <v>7498813.3614546275</v>
      </c>
      <c r="AR25" s="96">
        <f t="shared" si="43"/>
        <v>7996772.788070304</v>
      </c>
      <c r="AS25" s="96">
        <f t="shared" si="43"/>
        <v>8499396.964820595</v>
      </c>
      <c r="AT25" s="96">
        <f t="shared" si="43"/>
        <v>9034347.338022674</v>
      </c>
      <c r="AU25" s="96">
        <f t="shared" si="43"/>
        <v>9603743.866632132</v>
      </c>
      <c r="AV25" s="96">
        <f t="shared" si="43"/>
        <v>10209847.762991643</v>
      </c>
      <c r="AW25" s="96">
        <f t="shared" si="43"/>
        <v>10855071.023381086</v>
      </c>
      <c r="AX25" s="96">
        <f t="shared" si="43"/>
        <v>11541986.607846787</v>
      </c>
      <c r="AY25" s="96">
        <f t="shared" si="43"/>
        <v>9580271.974103283</v>
      </c>
      <c r="AZ25" s="96">
        <f t="shared" si="43"/>
        <v>10157340.055276904</v>
      </c>
      <c r="BA25" s="96">
        <f t="shared" si="43"/>
        <v>10771060.863852136</v>
      </c>
      <c r="BB25" s="96">
        <f t="shared" si="43"/>
        <v>11423850.409215868</v>
      </c>
      <c r="BC25" s="96">
        <f t="shared" si="43"/>
        <v>12118287.834150823</v>
      </c>
      <c r="BD25" s="96">
        <f t="shared" si="43"/>
        <v>12857126.59468282</v>
      </c>
      <c r="BE25" s="96">
        <f t="shared" si="43"/>
        <v>13605366.731813412</v>
      </c>
      <c r="BF25" s="96">
        <f t="shared" si="43"/>
        <v>14401430.91680823</v>
      </c>
      <c r="BG25" s="96">
        <f t="shared" si="43"/>
        <v>15248530.250165721</v>
      </c>
      <c r="BH25" s="96">
        <f t="shared" si="43"/>
        <v>16150096.511933664</v>
      </c>
      <c r="BI25" s="96">
        <f t="shared" si="43"/>
        <v>17109797.486353055</v>
      </c>
      <c r="BJ25" s="96">
        <f t="shared" si="43"/>
        <v>18131553.355539322</v>
      </c>
      <c r="BK25" s="96">
        <f t="shared" si="43"/>
        <v>16941106.426426914</v>
      </c>
      <c r="BL25" s="96">
        <f t="shared" si="43"/>
        <v>17922852.13769074</v>
      </c>
      <c r="BM25" s="96">
        <f t="shared" si="43"/>
        <v>18969237.413971316</v>
      </c>
      <c r="BN25" s="96">
        <f t="shared" si="43"/>
        <v>20084705.372124378</v>
      </c>
      <c r="BO25" s="96">
        <f aca="true" t="shared" si="44" ref="BO25:BU25">SUM(BO18:BO20)</f>
        <v>21274008.514131654</v>
      </c>
      <c r="BP25" s="96">
        <f t="shared" si="44"/>
        <v>22542230.35139861</v>
      </c>
      <c r="BQ25" s="96">
        <f t="shared" si="44"/>
        <v>23849732.955320466</v>
      </c>
      <c r="BR25" s="96">
        <f t="shared" si="44"/>
        <v>25246056.206310093</v>
      </c>
      <c r="BS25" s="96">
        <f t="shared" si="44"/>
        <v>26737390.504310165</v>
      </c>
      <c r="BT25" s="96">
        <f t="shared" si="44"/>
        <v>28330359.30680583</v>
      </c>
      <c r="BU25" s="96">
        <f t="shared" si="44"/>
        <v>30032049.44014813</v>
      </c>
      <c r="BV25" s="96">
        <f>SUM(BV18:BV20)</f>
        <v>31850043.532643043</v>
      </c>
    </row>
    <row r="26" spans="1:63" s="81" customFormat="1" ht="16.5" thickTop="1">
      <c r="A26" s="80" t="s">
        <v>78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</row>
    <row r="27" spans="1:63" s="51" customFormat="1" ht="12.75">
      <c r="A27" s="77" t="s">
        <v>79</v>
      </c>
      <c r="B27" s="51">
        <f>'Central hardware'!E10</f>
        <v>2200000</v>
      </c>
      <c r="C27" s="51">
        <f>B27</f>
        <v>2200000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74" s="51" customFormat="1" ht="12.75">
      <c r="A28" s="77" t="s">
        <v>80</v>
      </c>
      <c r="B28" s="51">
        <f>CELL_COST</f>
        <v>139400</v>
      </c>
      <c r="C28" s="51">
        <f aca="true" t="shared" si="45" ref="C28:AH28">$B$28*(C8+C3)</f>
        <v>1672800</v>
      </c>
      <c r="D28" s="51">
        <f t="shared" si="45"/>
        <v>1672800</v>
      </c>
      <c r="E28" s="51">
        <f t="shared" si="45"/>
        <v>1672800</v>
      </c>
      <c r="F28" s="51">
        <f t="shared" si="45"/>
        <v>1672800</v>
      </c>
      <c r="G28" s="51">
        <f t="shared" si="45"/>
        <v>1672800</v>
      </c>
      <c r="H28" s="51">
        <f t="shared" si="45"/>
        <v>1672800</v>
      </c>
      <c r="I28" s="51">
        <f t="shared" si="45"/>
        <v>1672800</v>
      </c>
      <c r="J28" s="51">
        <f t="shared" si="45"/>
        <v>1672800</v>
      </c>
      <c r="K28" s="51">
        <f t="shared" si="45"/>
        <v>1672800</v>
      </c>
      <c r="L28" s="51">
        <f t="shared" si="45"/>
        <v>1672800</v>
      </c>
      <c r="M28" s="51">
        <f t="shared" si="45"/>
        <v>1672800</v>
      </c>
      <c r="N28" s="51">
        <f t="shared" si="45"/>
        <v>1672800</v>
      </c>
      <c r="O28" s="51">
        <f t="shared" si="45"/>
        <v>1115200</v>
      </c>
      <c r="P28" s="51">
        <f t="shared" si="45"/>
        <v>1115200</v>
      </c>
      <c r="Q28" s="51">
        <f t="shared" si="45"/>
        <v>1115200</v>
      </c>
      <c r="R28" s="51">
        <f t="shared" si="45"/>
        <v>1115200</v>
      </c>
      <c r="S28" s="51">
        <f t="shared" si="45"/>
        <v>1115200</v>
      </c>
      <c r="T28" s="51">
        <f t="shared" si="45"/>
        <v>1115200</v>
      </c>
      <c r="U28" s="51">
        <f t="shared" si="45"/>
        <v>1115200</v>
      </c>
      <c r="V28" s="51">
        <f t="shared" si="45"/>
        <v>1115200</v>
      </c>
      <c r="W28" s="51">
        <f t="shared" si="45"/>
        <v>1115200</v>
      </c>
      <c r="X28" s="51">
        <f t="shared" si="45"/>
        <v>1115200</v>
      </c>
      <c r="Y28" s="51">
        <f t="shared" si="45"/>
        <v>1115200</v>
      </c>
      <c r="Z28" s="51">
        <f t="shared" si="45"/>
        <v>1115200</v>
      </c>
      <c r="AA28" s="51">
        <f t="shared" si="45"/>
        <v>1115200</v>
      </c>
      <c r="AB28" s="51">
        <f t="shared" si="45"/>
        <v>1115200</v>
      </c>
      <c r="AC28" s="51">
        <f t="shared" si="45"/>
        <v>1115200</v>
      </c>
      <c r="AD28" s="51">
        <f t="shared" si="45"/>
        <v>1115200</v>
      </c>
      <c r="AE28" s="51">
        <f t="shared" si="45"/>
        <v>1115200</v>
      </c>
      <c r="AF28" s="51">
        <f t="shared" si="45"/>
        <v>1115200</v>
      </c>
      <c r="AG28" s="51">
        <f t="shared" si="45"/>
        <v>1115200</v>
      </c>
      <c r="AH28" s="51">
        <f t="shared" si="45"/>
        <v>1115200</v>
      </c>
      <c r="AI28" s="51">
        <f aca="true" t="shared" si="46" ref="AI28:BN28">$B$28*(AI8+AI3)</f>
        <v>1115200</v>
      </c>
      <c r="AJ28" s="51">
        <f t="shared" si="46"/>
        <v>1115200</v>
      </c>
      <c r="AK28" s="51">
        <f t="shared" si="46"/>
        <v>1115200</v>
      </c>
      <c r="AL28" s="51">
        <f t="shared" si="46"/>
        <v>1115200</v>
      </c>
      <c r="AM28" s="51">
        <f t="shared" si="46"/>
        <v>1115200</v>
      </c>
      <c r="AN28" s="51">
        <f t="shared" si="46"/>
        <v>1115200</v>
      </c>
      <c r="AO28" s="51">
        <f t="shared" si="46"/>
        <v>1115200</v>
      </c>
      <c r="AP28" s="51">
        <f t="shared" si="46"/>
        <v>1115200</v>
      </c>
      <c r="AQ28" s="51">
        <f t="shared" si="46"/>
        <v>1115200</v>
      </c>
      <c r="AR28" s="51">
        <f t="shared" si="46"/>
        <v>1115200</v>
      </c>
      <c r="AS28" s="51">
        <f t="shared" si="46"/>
        <v>1115200</v>
      </c>
      <c r="AT28" s="51">
        <f t="shared" si="46"/>
        <v>1115200</v>
      </c>
      <c r="AU28" s="51">
        <f t="shared" si="46"/>
        <v>1115200</v>
      </c>
      <c r="AV28" s="51">
        <f t="shared" si="46"/>
        <v>1115200</v>
      </c>
      <c r="AW28" s="51">
        <f t="shared" si="46"/>
        <v>1115200</v>
      </c>
      <c r="AX28" s="51">
        <f t="shared" si="46"/>
        <v>975800</v>
      </c>
      <c r="AY28" s="51">
        <f t="shared" si="46"/>
        <v>975800</v>
      </c>
      <c r="AZ28" s="51">
        <f t="shared" si="46"/>
        <v>975800</v>
      </c>
      <c r="BA28" s="51">
        <f t="shared" si="46"/>
        <v>975800</v>
      </c>
      <c r="BB28" s="51">
        <f t="shared" si="46"/>
        <v>975800</v>
      </c>
      <c r="BC28" s="51">
        <f t="shared" si="46"/>
        <v>975800</v>
      </c>
      <c r="BD28" s="51">
        <f t="shared" si="46"/>
        <v>975800</v>
      </c>
      <c r="BE28" s="51">
        <f t="shared" si="46"/>
        <v>975800</v>
      </c>
      <c r="BF28" s="51">
        <f t="shared" si="46"/>
        <v>975800</v>
      </c>
      <c r="BG28" s="51">
        <f t="shared" si="46"/>
        <v>975800</v>
      </c>
      <c r="BH28" s="51">
        <f t="shared" si="46"/>
        <v>975800</v>
      </c>
      <c r="BI28" s="51">
        <f t="shared" si="46"/>
        <v>975800</v>
      </c>
      <c r="BJ28" s="51">
        <f t="shared" si="46"/>
        <v>975800</v>
      </c>
      <c r="BK28" s="51">
        <f t="shared" si="46"/>
        <v>975800</v>
      </c>
      <c r="BL28" s="51">
        <f t="shared" si="46"/>
        <v>975800</v>
      </c>
      <c r="BM28" s="51">
        <f t="shared" si="46"/>
        <v>975800</v>
      </c>
      <c r="BN28" s="51">
        <f t="shared" si="46"/>
        <v>975800</v>
      </c>
      <c r="BO28" s="51">
        <f aca="true" t="shared" si="47" ref="BO28:BV28">$B$28*(BO8+BO3)</f>
        <v>975800</v>
      </c>
      <c r="BP28" s="51">
        <f t="shared" si="47"/>
        <v>975800</v>
      </c>
      <c r="BQ28" s="51">
        <f t="shared" si="47"/>
        <v>975800</v>
      </c>
      <c r="BR28" s="51">
        <f t="shared" si="47"/>
        <v>975800</v>
      </c>
      <c r="BS28" s="51">
        <f t="shared" si="47"/>
        <v>975800</v>
      </c>
      <c r="BT28" s="51">
        <f t="shared" si="47"/>
        <v>975800</v>
      </c>
      <c r="BU28" s="51">
        <f t="shared" si="47"/>
        <v>975800</v>
      </c>
      <c r="BV28" s="51">
        <f t="shared" si="47"/>
        <v>975800</v>
      </c>
    </row>
    <row r="29" s="51" customFormat="1" ht="12.75">
      <c r="A29" s="77"/>
    </row>
    <row r="30" spans="1:74" s="94" customFormat="1" ht="13.5" thickBot="1">
      <c r="A30" s="44" t="s">
        <v>81</v>
      </c>
      <c r="C30" s="94">
        <f>SUM(C27:C28)</f>
        <v>3872800</v>
      </c>
      <c r="D30" s="94">
        <f aca="true" t="shared" si="48" ref="D30:BO30">SUM(D27:D28)</f>
        <v>1672800</v>
      </c>
      <c r="E30" s="94">
        <f t="shared" si="48"/>
        <v>1672800</v>
      </c>
      <c r="F30" s="94">
        <f t="shared" si="48"/>
        <v>1672800</v>
      </c>
      <c r="G30" s="94">
        <f t="shared" si="48"/>
        <v>1672800</v>
      </c>
      <c r="H30" s="94">
        <f t="shared" si="48"/>
        <v>1672800</v>
      </c>
      <c r="I30" s="94">
        <f t="shared" si="48"/>
        <v>1672800</v>
      </c>
      <c r="J30" s="94">
        <f t="shared" si="48"/>
        <v>1672800</v>
      </c>
      <c r="K30" s="94">
        <f t="shared" si="48"/>
        <v>1672800</v>
      </c>
      <c r="L30" s="94">
        <f t="shared" si="48"/>
        <v>1672800</v>
      </c>
      <c r="M30" s="94">
        <f t="shared" si="48"/>
        <v>1672800</v>
      </c>
      <c r="N30" s="94">
        <f t="shared" si="48"/>
        <v>1672800</v>
      </c>
      <c r="O30" s="94">
        <f t="shared" si="48"/>
        <v>1115200</v>
      </c>
      <c r="P30" s="94">
        <f t="shared" si="48"/>
        <v>1115200</v>
      </c>
      <c r="Q30" s="94">
        <f t="shared" si="48"/>
        <v>1115200</v>
      </c>
      <c r="R30" s="94">
        <f t="shared" si="48"/>
        <v>1115200</v>
      </c>
      <c r="S30" s="94">
        <f t="shared" si="48"/>
        <v>1115200</v>
      </c>
      <c r="T30" s="94">
        <f t="shared" si="48"/>
        <v>1115200</v>
      </c>
      <c r="U30" s="94">
        <f t="shared" si="48"/>
        <v>1115200</v>
      </c>
      <c r="V30" s="94">
        <f t="shared" si="48"/>
        <v>1115200</v>
      </c>
      <c r="W30" s="94">
        <f t="shared" si="48"/>
        <v>1115200</v>
      </c>
      <c r="X30" s="94">
        <f t="shared" si="48"/>
        <v>1115200</v>
      </c>
      <c r="Y30" s="94">
        <f t="shared" si="48"/>
        <v>1115200</v>
      </c>
      <c r="Z30" s="94">
        <f t="shared" si="48"/>
        <v>1115200</v>
      </c>
      <c r="AA30" s="94">
        <f t="shared" si="48"/>
        <v>1115200</v>
      </c>
      <c r="AB30" s="94">
        <f t="shared" si="48"/>
        <v>1115200</v>
      </c>
      <c r="AC30" s="94">
        <f t="shared" si="48"/>
        <v>1115200</v>
      </c>
      <c r="AD30" s="94">
        <f t="shared" si="48"/>
        <v>1115200</v>
      </c>
      <c r="AE30" s="94">
        <f t="shared" si="48"/>
        <v>1115200</v>
      </c>
      <c r="AF30" s="94">
        <f t="shared" si="48"/>
        <v>1115200</v>
      </c>
      <c r="AG30" s="94">
        <f t="shared" si="48"/>
        <v>1115200</v>
      </c>
      <c r="AH30" s="94">
        <f t="shared" si="48"/>
        <v>1115200</v>
      </c>
      <c r="AI30" s="94">
        <f t="shared" si="48"/>
        <v>1115200</v>
      </c>
      <c r="AJ30" s="94">
        <f t="shared" si="48"/>
        <v>1115200</v>
      </c>
      <c r="AK30" s="94">
        <f t="shared" si="48"/>
        <v>1115200</v>
      </c>
      <c r="AL30" s="94">
        <f t="shared" si="48"/>
        <v>1115200</v>
      </c>
      <c r="AM30" s="94">
        <f t="shared" si="48"/>
        <v>1115200</v>
      </c>
      <c r="AN30" s="94">
        <f t="shared" si="48"/>
        <v>1115200</v>
      </c>
      <c r="AO30" s="94">
        <f t="shared" si="48"/>
        <v>1115200</v>
      </c>
      <c r="AP30" s="94">
        <f t="shared" si="48"/>
        <v>1115200</v>
      </c>
      <c r="AQ30" s="94">
        <f t="shared" si="48"/>
        <v>1115200</v>
      </c>
      <c r="AR30" s="94">
        <f t="shared" si="48"/>
        <v>1115200</v>
      </c>
      <c r="AS30" s="94">
        <f t="shared" si="48"/>
        <v>1115200</v>
      </c>
      <c r="AT30" s="94">
        <f t="shared" si="48"/>
        <v>1115200</v>
      </c>
      <c r="AU30" s="94">
        <f t="shared" si="48"/>
        <v>1115200</v>
      </c>
      <c r="AV30" s="94">
        <f t="shared" si="48"/>
        <v>1115200</v>
      </c>
      <c r="AW30" s="94">
        <f t="shared" si="48"/>
        <v>1115200</v>
      </c>
      <c r="AX30" s="94">
        <f t="shared" si="48"/>
        <v>975800</v>
      </c>
      <c r="AY30" s="94">
        <f t="shared" si="48"/>
        <v>975800</v>
      </c>
      <c r="AZ30" s="94">
        <f t="shared" si="48"/>
        <v>975800</v>
      </c>
      <c r="BA30" s="94">
        <f t="shared" si="48"/>
        <v>975800</v>
      </c>
      <c r="BB30" s="94">
        <f t="shared" si="48"/>
        <v>975800</v>
      </c>
      <c r="BC30" s="94">
        <f t="shared" si="48"/>
        <v>975800</v>
      </c>
      <c r="BD30" s="94">
        <f t="shared" si="48"/>
        <v>975800</v>
      </c>
      <c r="BE30" s="94">
        <f t="shared" si="48"/>
        <v>975800</v>
      </c>
      <c r="BF30" s="94">
        <f t="shared" si="48"/>
        <v>975800</v>
      </c>
      <c r="BG30" s="94">
        <f t="shared" si="48"/>
        <v>975800</v>
      </c>
      <c r="BH30" s="94">
        <f t="shared" si="48"/>
        <v>975800</v>
      </c>
      <c r="BI30" s="94">
        <f t="shared" si="48"/>
        <v>975800</v>
      </c>
      <c r="BJ30" s="94">
        <f t="shared" si="48"/>
        <v>975800</v>
      </c>
      <c r="BK30" s="94">
        <f t="shared" si="48"/>
        <v>975800</v>
      </c>
      <c r="BL30" s="94">
        <f t="shared" si="48"/>
        <v>975800</v>
      </c>
      <c r="BM30" s="94">
        <f t="shared" si="48"/>
        <v>975800</v>
      </c>
      <c r="BN30" s="94">
        <f t="shared" si="48"/>
        <v>975800</v>
      </c>
      <c r="BO30" s="94">
        <f t="shared" si="48"/>
        <v>975800</v>
      </c>
      <c r="BP30" s="94">
        <f aca="true" t="shared" si="49" ref="BP30:BV30">SUM(BP27:BP28)</f>
        <v>975800</v>
      </c>
      <c r="BQ30" s="94">
        <f t="shared" si="49"/>
        <v>975800</v>
      </c>
      <c r="BR30" s="94">
        <f t="shared" si="49"/>
        <v>975800</v>
      </c>
      <c r="BS30" s="94">
        <f t="shared" si="49"/>
        <v>975800</v>
      </c>
      <c r="BT30" s="94">
        <f t="shared" si="49"/>
        <v>975800</v>
      </c>
      <c r="BU30" s="94">
        <f t="shared" si="49"/>
        <v>975800</v>
      </c>
      <c r="BV30" s="94">
        <f t="shared" si="49"/>
        <v>975800</v>
      </c>
    </row>
    <row r="31" spans="1:2" s="81" customFormat="1" ht="16.5" thickTop="1">
      <c r="A31" s="80" t="s">
        <v>82</v>
      </c>
      <c r="B31" s="83"/>
    </row>
    <row r="32" spans="1:63" s="51" customFormat="1" ht="12.75">
      <c r="A32" s="77" t="s">
        <v>83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74" s="55" customFormat="1" ht="12.75">
      <c r="A33" s="84" t="s">
        <v>84</v>
      </c>
      <c r="B33" s="56">
        <v>8500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1</v>
      </c>
      <c r="AL33" s="52">
        <v>1</v>
      </c>
      <c r="AM33" s="52">
        <v>1</v>
      </c>
      <c r="AN33" s="52">
        <v>1</v>
      </c>
      <c r="AO33" s="52">
        <v>1</v>
      </c>
      <c r="AP33" s="52">
        <v>1</v>
      </c>
      <c r="AQ33" s="52">
        <v>1</v>
      </c>
      <c r="AR33" s="52">
        <v>1</v>
      </c>
      <c r="AS33" s="52">
        <v>1</v>
      </c>
      <c r="AT33" s="52">
        <v>1</v>
      </c>
      <c r="AU33" s="52">
        <v>1</v>
      </c>
      <c r="AV33" s="52">
        <v>1</v>
      </c>
      <c r="AW33" s="52">
        <v>1</v>
      </c>
      <c r="AX33" s="52">
        <v>1</v>
      </c>
      <c r="AY33" s="52">
        <v>1</v>
      </c>
      <c r="AZ33" s="52">
        <v>1</v>
      </c>
      <c r="BA33" s="52">
        <v>1</v>
      </c>
      <c r="BB33" s="52">
        <v>1</v>
      </c>
      <c r="BC33" s="52">
        <v>1</v>
      </c>
      <c r="BD33" s="52">
        <v>1</v>
      </c>
      <c r="BE33" s="52">
        <v>1</v>
      </c>
      <c r="BF33" s="52">
        <v>1</v>
      </c>
      <c r="BG33" s="52">
        <v>1</v>
      </c>
      <c r="BH33" s="52">
        <v>1</v>
      </c>
      <c r="BI33" s="52">
        <v>1</v>
      </c>
      <c r="BJ33" s="52">
        <v>1</v>
      </c>
      <c r="BK33" s="52">
        <v>1</v>
      </c>
      <c r="BL33" s="52">
        <v>1</v>
      </c>
      <c r="BM33" s="52">
        <v>1</v>
      </c>
      <c r="BN33" s="52">
        <v>1</v>
      </c>
      <c r="BO33" s="52">
        <v>1</v>
      </c>
      <c r="BP33" s="52">
        <v>1</v>
      </c>
      <c r="BQ33" s="52">
        <v>1</v>
      </c>
      <c r="BR33" s="52">
        <v>1</v>
      </c>
      <c r="BS33" s="52">
        <v>1</v>
      </c>
      <c r="BT33" s="52">
        <v>1</v>
      </c>
      <c r="BU33" s="52">
        <v>1</v>
      </c>
      <c r="BV33" s="52">
        <v>1</v>
      </c>
    </row>
    <row r="34" spans="1:74" s="55" customFormat="1" ht="12.75">
      <c r="A34" s="84" t="s">
        <v>85</v>
      </c>
      <c r="B34" s="56">
        <v>8500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v>1</v>
      </c>
      <c r="AB34" s="52">
        <v>1</v>
      </c>
      <c r="AC34" s="52">
        <v>1</v>
      </c>
      <c r="AD34" s="52">
        <v>1</v>
      </c>
      <c r="AE34" s="52">
        <v>1</v>
      </c>
      <c r="AF34" s="52">
        <v>1</v>
      </c>
      <c r="AG34" s="52">
        <v>1</v>
      </c>
      <c r="AH34" s="52">
        <v>1</v>
      </c>
      <c r="AI34" s="52">
        <v>1</v>
      </c>
      <c r="AJ34" s="52">
        <v>1</v>
      </c>
      <c r="AK34" s="52">
        <v>1</v>
      </c>
      <c r="AL34" s="52">
        <v>1</v>
      </c>
      <c r="AM34" s="52">
        <v>1</v>
      </c>
      <c r="AN34" s="52">
        <v>1</v>
      </c>
      <c r="AO34" s="52">
        <v>1</v>
      </c>
      <c r="AP34" s="52">
        <v>1</v>
      </c>
      <c r="AQ34" s="52">
        <v>1</v>
      </c>
      <c r="AR34" s="52">
        <v>1</v>
      </c>
      <c r="AS34" s="52">
        <v>1</v>
      </c>
      <c r="AT34" s="52">
        <v>1</v>
      </c>
      <c r="AU34" s="52">
        <v>1</v>
      </c>
      <c r="AV34" s="52">
        <v>1</v>
      </c>
      <c r="AW34" s="52">
        <v>1</v>
      </c>
      <c r="AX34" s="52">
        <v>1</v>
      </c>
      <c r="AY34" s="52">
        <v>1</v>
      </c>
      <c r="AZ34" s="52">
        <v>1</v>
      </c>
      <c r="BA34" s="52">
        <v>1</v>
      </c>
      <c r="BB34" s="52">
        <v>1</v>
      </c>
      <c r="BC34" s="52">
        <v>1</v>
      </c>
      <c r="BD34" s="52">
        <v>1</v>
      </c>
      <c r="BE34" s="52">
        <v>1</v>
      </c>
      <c r="BF34" s="52">
        <v>1</v>
      </c>
      <c r="BG34" s="52">
        <v>1</v>
      </c>
      <c r="BH34" s="52">
        <v>1</v>
      </c>
      <c r="BI34" s="52">
        <v>1</v>
      </c>
      <c r="BJ34" s="52">
        <v>1</v>
      </c>
      <c r="BK34" s="52">
        <v>1</v>
      </c>
      <c r="BL34" s="52">
        <v>1</v>
      </c>
      <c r="BM34" s="52">
        <v>1</v>
      </c>
      <c r="BN34" s="52">
        <v>1</v>
      </c>
      <c r="BO34" s="52">
        <v>1</v>
      </c>
      <c r="BP34" s="52">
        <v>1</v>
      </c>
      <c r="BQ34" s="52">
        <v>1</v>
      </c>
      <c r="BR34" s="52">
        <v>1</v>
      </c>
      <c r="BS34" s="52">
        <v>1</v>
      </c>
      <c r="BT34" s="52">
        <v>1</v>
      </c>
      <c r="BU34" s="52">
        <v>1</v>
      </c>
      <c r="BV34" s="52">
        <v>1</v>
      </c>
    </row>
    <row r="35" spans="1:74" s="55" customFormat="1" ht="12.75">
      <c r="A35" s="84" t="s">
        <v>86</v>
      </c>
      <c r="B35" s="56">
        <v>4000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1</v>
      </c>
      <c r="AB35" s="52">
        <v>1</v>
      </c>
      <c r="AC35" s="52">
        <v>1</v>
      </c>
      <c r="AD35" s="52">
        <v>1</v>
      </c>
      <c r="AE35" s="52">
        <v>1</v>
      </c>
      <c r="AF35" s="52">
        <v>1</v>
      </c>
      <c r="AG35" s="52">
        <v>1</v>
      </c>
      <c r="AH35" s="52">
        <v>1</v>
      </c>
      <c r="AI35" s="52">
        <v>1</v>
      </c>
      <c r="AJ35" s="52">
        <v>1</v>
      </c>
      <c r="AK35" s="52">
        <v>1</v>
      </c>
      <c r="AL35" s="52">
        <v>1</v>
      </c>
      <c r="AM35" s="52">
        <v>1</v>
      </c>
      <c r="AN35" s="52">
        <v>1</v>
      </c>
      <c r="AO35" s="52">
        <v>1</v>
      </c>
      <c r="AP35" s="52">
        <v>1</v>
      </c>
      <c r="AQ35" s="52">
        <v>1</v>
      </c>
      <c r="AR35" s="52">
        <v>1</v>
      </c>
      <c r="AS35" s="52">
        <v>1</v>
      </c>
      <c r="AT35" s="52">
        <v>1</v>
      </c>
      <c r="AU35" s="52">
        <v>1</v>
      </c>
      <c r="AV35" s="52">
        <v>1</v>
      </c>
      <c r="AW35" s="52">
        <v>1</v>
      </c>
      <c r="AX35" s="52">
        <v>1</v>
      </c>
      <c r="AY35" s="52">
        <v>1</v>
      </c>
      <c r="AZ35" s="52">
        <v>1</v>
      </c>
      <c r="BA35" s="52">
        <v>1</v>
      </c>
      <c r="BB35" s="52">
        <v>1</v>
      </c>
      <c r="BC35" s="52">
        <v>1</v>
      </c>
      <c r="BD35" s="52">
        <v>1</v>
      </c>
      <c r="BE35" s="52">
        <v>1</v>
      </c>
      <c r="BF35" s="52">
        <v>1</v>
      </c>
      <c r="BG35" s="52">
        <v>1</v>
      </c>
      <c r="BH35" s="52">
        <v>1</v>
      </c>
      <c r="BI35" s="52">
        <v>1</v>
      </c>
      <c r="BJ35" s="52">
        <v>1</v>
      </c>
      <c r="BK35" s="52">
        <v>1</v>
      </c>
      <c r="BL35" s="52">
        <v>1</v>
      </c>
      <c r="BM35" s="52">
        <v>1</v>
      </c>
      <c r="BN35" s="52">
        <v>1</v>
      </c>
      <c r="BO35" s="52">
        <v>1</v>
      </c>
      <c r="BP35" s="52">
        <v>1</v>
      </c>
      <c r="BQ35" s="52">
        <v>1</v>
      </c>
      <c r="BR35" s="52">
        <v>1</v>
      </c>
      <c r="BS35" s="52">
        <v>1</v>
      </c>
      <c r="BT35" s="52">
        <v>1</v>
      </c>
      <c r="BU35" s="52">
        <v>1</v>
      </c>
      <c r="BV35" s="52">
        <v>1</v>
      </c>
    </row>
    <row r="36" spans="1:74" s="55" customFormat="1" ht="12.75">
      <c r="A36" s="84" t="s">
        <v>87</v>
      </c>
      <c r="B36" s="56">
        <v>4000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1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1</v>
      </c>
      <c r="AL36" s="52">
        <v>1</v>
      </c>
      <c r="AM36" s="52">
        <v>1</v>
      </c>
      <c r="AN36" s="52">
        <v>1</v>
      </c>
      <c r="AO36" s="52">
        <v>1</v>
      </c>
      <c r="AP36" s="52">
        <v>1</v>
      </c>
      <c r="AQ36" s="52">
        <v>1</v>
      </c>
      <c r="AR36" s="52">
        <v>1</v>
      </c>
      <c r="AS36" s="52">
        <v>1</v>
      </c>
      <c r="AT36" s="52">
        <v>1</v>
      </c>
      <c r="AU36" s="52">
        <v>1</v>
      </c>
      <c r="AV36" s="52">
        <v>1</v>
      </c>
      <c r="AW36" s="52">
        <v>1</v>
      </c>
      <c r="AX36" s="52">
        <v>1</v>
      </c>
      <c r="AY36" s="52">
        <v>1</v>
      </c>
      <c r="AZ36" s="52">
        <v>1</v>
      </c>
      <c r="BA36" s="52">
        <v>1</v>
      </c>
      <c r="BB36" s="52">
        <v>1</v>
      </c>
      <c r="BC36" s="52">
        <v>1</v>
      </c>
      <c r="BD36" s="52">
        <v>1</v>
      </c>
      <c r="BE36" s="52">
        <v>1</v>
      </c>
      <c r="BF36" s="52">
        <v>1</v>
      </c>
      <c r="BG36" s="52">
        <v>1</v>
      </c>
      <c r="BH36" s="52">
        <v>1</v>
      </c>
      <c r="BI36" s="52">
        <v>1</v>
      </c>
      <c r="BJ36" s="52">
        <v>1</v>
      </c>
      <c r="BK36" s="52">
        <v>1</v>
      </c>
      <c r="BL36" s="52">
        <v>1</v>
      </c>
      <c r="BM36" s="52">
        <v>1</v>
      </c>
      <c r="BN36" s="52">
        <v>1</v>
      </c>
      <c r="BO36" s="52">
        <v>1</v>
      </c>
      <c r="BP36" s="52">
        <v>1</v>
      </c>
      <c r="BQ36" s="52">
        <v>1</v>
      </c>
      <c r="BR36" s="52">
        <v>1</v>
      </c>
      <c r="BS36" s="52">
        <v>1</v>
      </c>
      <c r="BT36" s="52">
        <v>1</v>
      </c>
      <c r="BU36" s="52">
        <v>1</v>
      </c>
      <c r="BV36" s="52">
        <v>1</v>
      </c>
    </row>
    <row r="37" spans="1:74" s="55" customFormat="1" ht="12.75">
      <c r="A37" s="84" t="s">
        <v>88</v>
      </c>
      <c r="B37" s="56">
        <v>800</v>
      </c>
      <c r="C37" s="52">
        <f>IF(C12&lt;50000,1,2)</f>
        <v>1</v>
      </c>
      <c r="D37" s="52">
        <f aca="true" t="shared" si="50" ref="D37:BO37">IF(D12&lt;50000,1,2)</f>
        <v>1</v>
      </c>
      <c r="E37" s="52">
        <f t="shared" si="50"/>
        <v>1</v>
      </c>
      <c r="F37" s="52">
        <f t="shared" si="50"/>
        <v>1</v>
      </c>
      <c r="G37" s="52">
        <f t="shared" si="50"/>
        <v>1</v>
      </c>
      <c r="H37" s="52">
        <f t="shared" si="50"/>
        <v>1</v>
      </c>
      <c r="I37" s="52">
        <f t="shared" si="50"/>
        <v>1</v>
      </c>
      <c r="J37" s="52">
        <f t="shared" si="50"/>
        <v>1</v>
      </c>
      <c r="K37" s="52">
        <f t="shared" si="50"/>
        <v>1</v>
      </c>
      <c r="L37" s="52">
        <f t="shared" si="50"/>
        <v>1</v>
      </c>
      <c r="M37" s="52">
        <f t="shared" si="50"/>
        <v>1</v>
      </c>
      <c r="N37" s="52">
        <f t="shared" si="50"/>
        <v>1</v>
      </c>
      <c r="O37" s="52">
        <f t="shared" si="50"/>
        <v>1</v>
      </c>
      <c r="P37" s="52">
        <f t="shared" si="50"/>
        <v>1</v>
      </c>
      <c r="Q37" s="52">
        <f t="shared" si="50"/>
        <v>1</v>
      </c>
      <c r="R37" s="52">
        <f t="shared" si="50"/>
        <v>1</v>
      </c>
      <c r="S37" s="52">
        <f t="shared" si="50"/>
        <v>1</v>
      </c>
      <c r="T37" s="52">
        <f t="shared" si="50"/>
        <v>2</v>
      </c>
      <c r="U37" s="52">
        <f t="shared" si="50"/>
        <v>2</v>
      </c>
      <c r="V37" s="52">
        <f t="shared" si="50"/>
        <v>2</v>
      </c>
      <c r="W37" s="52">
        <f t="shared" si="50"/>
        <v>2</v>
      </c>
      <c r="X37" s="52">
        <f t="shared" si="50"/>
        <v>2</v>
      </c>
      <c r="Y37" s="52">
        <f t="shared" si="50"/>
        <v>2</v>
      </c>
      <c r="Z37" s="52">
        <f t="shared" si="50"/>
        <v>2</v>
      </c>
      <c r="AA37" s="52">
        <f t="shared" si="50"/>
        <v>2</v>
      </c>
      <c r="AB37" s="52">
        <f t="shared" si="50"/>
        <v>2</v>
      </c>
      <c r="AC37" s="52">
        <f t="shared" si="50"/>
        <v>2</v>
      </c>
      <c r="AD37" s="52">
        <f t="shared" si="50"/>
        <v>2</v>
      </c>
      <c r="AE37" s="52">
        <f t="shared" si="50"/>
        <v>2</v>
      </c>
      <c r="AF37" s="52">
        <f t="shared" si="50"/>
        <v>2</v>
      </c>
      <c r="AG37" s="52">
        <f t="shared" si="50"/>
        <v>2</v>
      </c>
      <c r="AH37" s="52">
        <f t="shared" si="50"/>
        <v>2</v>
      </c>
      <c r="AI37" s="52">
        <f t="shared" si="50"/>
        <v>2</v>
      </c>
      <c r="AJ37" s="52">
        <f t="shared" si="50"/>
        <v>2</v>
      </c>
      <c r="AK37" s="52">
        <f t="shared" si="50"/>
        <v>2</v>
      </c>
      <c r="AL37" s="52">
        <f t="shared" si="50"/>
        <v>2</v>
      </c>
      <c r="AM37" s="52">
        <f t="shared" si="50"/>
        <v>2</v>
      </c>
      <c r="AN37" s="52">
        <f t="shared" si="50"/>
        <v>2</v>
      </c>
      <c r="AO37" s="52">
        <f t="shared" si="50"/>
        <v>2</v>
      </c>
      <c r="AP37" s="52">
        <f t="shared" si="50"/>
        <v>2</v>
      </c>
      <c r="AQ37" s="52">
        <f t="shared" si="50"/>
        <v>2</v>
      </c>
      <c r="AR37" s="52">
        <f t="shared" si="50"/>
        <v>2</v>
      </c>
      <c r="AS37" s="52">
        <f t="shared" si="50"/>
        <v>2</v>
      </c>
      <c r="AT37" s="52">
        <f t="shared" si="50"/>
        <v>2</v>
      </c>
      <c r="AU37" s="52">
        <f t="shared" si="50"/>
        <v>2</v>
      </c>
      <c r="AV37" s="52">
        <f t="shared" si="50"/>
        <v>2</v>
      </c>
      <c r="AW37" s="52">
        <f t="shared" si="50"/>
        <v>2</v>
      </c>
      <c r="AX37" s="52">
        <f t="shared" si="50"/>
        <v>2</v>
      </c>
      <c r="AY37" s="52">
        <f t="shared" si="50"/>
        <v>2</v>
      </c>
      <c r="AZ37" s="52">
        <f t="shared" si="50"/>
        <v>2</v>
      </c>
      <c r="BA37" s="52">
        <f t="shared" si="50"/>
        <v>2</v>
      </c>
      <c r="BB37" s="52">
        <f t="shared" si="50"/>
        <v>2</v>
      </c>
      <c r="BC37" s="52">
        <f t="shared" si="50"/>
        <v>2</v>
      </c>
      <c r="BD37" s="52">
        <f t="shared" si="50"/>
        <v>2</v>
      </c>
      <c r="BE37" s="52">
        <f t="shared" si="50"/>
        <v>2</v>
      </c>
      <c r="BF37" s="52">
        <f t="shared" si="50"/>
        <v>2</v>
      </c>
      <c r="BG37" s="52">
        <f t="shared" si="50"/>
        <v>2</v>
      </c>
      <c r="BH37" s="52">
        <f t="shared" si="50"/>
        <v>2</v>
      </c>
      <c r="BI37" s="52">
        <f t="shared" si="50"/>
        <v>2</v>
      </c>
      <c r="BJ37" s="52">
        <f t="shared" si="50"/>
        <v>2</v>
      </c>
      <c r="BK37" s="52">
        <f t="shared" si="50"/>
        <v>2</v>
      </c>
      <c r="BL37" s="52">
        <f t="shared" si="50"/>
        <v>2</v>
      </c>
      <c r="BM37" s="52">
        <f t="shared" si="50"/>
        <v>2</v>
      </c>
      <c r="BN37" s="52">
        <f t="shared" si="50"/>
        <v>2</v>
      </c>
      <c r="BO37" s="52">
        <f t="shared" si="50"/>
        <v>2</v>
      </c>
      <c r="BP37" s="52">
        <f aca="true" t="shared" si="51" ref="BP37:BV37">IF(BP12&lt;50000,1,2)</f>
        <v>2</v>
      </c>
      <c r="BQ37" s="52">
        <f t="shared" si="51"/>
        <v>2</v>
      </c>
      <c r="BR37" s="52">
        <f t="shared" si="51"/>
        <v>2</v>
      </c>
      <c r="BS37" s="52">
        <f t="shared" si="51"/>
        <v>2</v>
      </c>
      <c r="BT37" s="52">
        <f t="shared" si="51"/>
        <v>2</v>
      </c>
      <c r="BU37" s="52">
        <f t="shared" si="51"/>
        <v>2</v>
      </c>
      <c r="BV37" s="52">
        <f t="shared" si="51"/>
        <v>2</v>
      </c>
    </row>
    <row r="38" spans="1:74" s="55" customFormat="1" ht="12.75">
      <c r="A38" s="84" t="s">
        <v>89</v>
      </c>
      <c r="B38" s="56">
        <v>1200</v>
      </c>
      <c r="C38" s="52">
        <f>IF(C12&lt;50000,1,1+ROUNDUP(C12/50000,0))</f>
        <v>1</v>
      </c>
      <c r="D38" s="52">
        <f aca="true" t="shared" si="52" ref="D38:BO38">IF(D12&lt;50000,1,1+ROUNDUP(D12/50000,0))</f>
        <v>1</v>
      </c>
      <c r="E38" s="52">
        <f t="shared" si="52"/>
        <v>1</v>
      </c>
      <c r="F38" s="52">
        <f t="shared" si="52"/>
        <v>1</v>
      </c>
      <c r="G38" s="52">
        <f t="shared" si="52"/>
        <v>1</v>
      </c>
      <c r="H38" s="52">
        <f t="shared" si="52"/>
        <v>1</v>
      </c>
      <c r="I38" s="52">
        <f t="shared" si="52"/>
        <v>1</v>
      </c>
      <c r="J38" s="52">
        <f t="shared" si="52"/>
        <v>1</v>
      </c>
      <c r="K38" s="52">
        <f t="shared" si="52"/>
        <v>1</v>
      </c>
      <c r="L38" s="52">
        <f t="shared" si="52"/>
        <v>1</v>
      </c>
      <c r="M38" s="52">
        <f t="shared" si="52"/>
        <v>1</v>
      </c>
      <c r="N38" s="52">
        <f t="shared" si="52"/>
        <v>1</v>
      </c>
      <c r="O38" s="52">
        <f t="shared" si="52"/>
        <v>1</v>
      </c>
      <c r="P38" s="52">
        <f t="shared" si="52"/>
        <v>1</v>
      </c>
      <c r="Q38" s="52">
        <f t="shared" si="52"/>
        <v>1</v>
      </c>
      <c r="R38" s="52">
        <f t="shared" si="52"/>
        <v>1</v>
      </c>
      <c r="S38" s="52">
        <f t="shared" si="52"/>
        <v>1</v>
      </c>
      <c r="T38" s="52">
        <f t="shared" si="52"/>
        <v>3</v>
      </c>
      <c r="U38" s="52">
        <f t="shared" si="52"/>
        <v>3</v>
      </c>
      <c r="V38" s="52">
        <f t="shared" si="52"/>
        <v>3</v>
      </c>
      <c r="W38" s="52">
        <f t="shared" si="52"/>
        <v>3</v>
      </c>
      <c r="X38" s="52">
        <f t="shared" si="52"/>
        <v>3</v>
      </c>
      <c r="Y38" s="52">
        <f t="shared" si="52"/>
        <v>3</v>
      </c>
      <c r="Z38" s="52">
        <f t="shared" si="52"/>
        <v>3</v>
      </c>
      <c r="AA38" s="52">
        <f t="shared" si="52"/>
        <v>3</v>
      </c>
      <c r="AB38" s="52">
        <f t="shared" si="52"/>
        <v>4</v>
      </c>
      <c r="AC38" s="52">
        <f t="shared" si="52"/>
        <v>4</v>
      </c>
      <c r="AD38" s="52">
        <f t="shared" si="52"/>
        <v>4</v>
      </c>
      <c r="AE38" s="52">
        <f t="shared" si="52"/>
        <v>4</v>
      </c>
      <c r="AF38" s="52">
        <f t="shared" si="52"/>
        <v>4</v>
      </c>
      <c r="AG38" s="52">
        <f t="shared" si="52"/>
        <v>4</v>
      </c>
      <c r="AH38" s="52">
        <f t="shared" si="52"/>
        <v>5</v>
      </c>
      <c r="AI38" s="52">
        <f t="shared" si="52"/>
        <v>5</v>
      </c>
      <c r="AJ38" s="52">
        <f t="shared" si="52"/>
        <v>5</v>
      </c>
      <c r="AK38" s="52">
        <f t="shared" si="52"/>
        <v>5</v>
      </c>
      <c r="AL38" s="52">
        <f t="shared" si="52"/>
        <v>5</v>
      </c>
      <c r="AM38" s="52">
        <f t="shared" si="52"/>
        <v>6</v>
      </c>
      <c r="AN38" s="52">
        <f t="shared" si="52"/>
        <v>6</v>
      </c>
      <c r="AO38" s="52">
        <f t="shared" si="52"/>
        <v>6</v>
      </c>
      <c r="AP38" s="52">
        <f t="shared" si="52"/>
        <v>7</v>
      </c>
      <c r="AQ38" s="52">
        <f t="shared" si="52"/>
        <v>7</v>
      </c>
      <c r="AR38" s="52">
        <f t="shared" si="52"/>
        <v>7</v>
      </c>
      <c r="AS38" s="52">
        <f t="shared" si="52"/>
        <v>8</v>
      </c>
      <c r="AT38" s="52">
        <f t="shared" si="52"/>
        <v>8</v>
      </c>
      <c r="AU38" s="52">
        <f t="shared" si="52"/>
        <v>9</v>
      </c>
      <c r="AV38" s="52">
        <f t="shared" si="52"/>
        <v>9</v>
      </c>
      <c r="AW38" s="52">
        <f t="shared" si="52"/>
        <v>9</v>
      </c>
      <c r="AX38" s="52">
        <f t="shared" si="52"/>
        <v>10</v>
      </c>
      <c r="AY38" s="52">
        <f t="shared" si="52"/>
        <v>10</v>
      </c>
      <c r="AZ38" s="52">
        <f t="shared" si="52"/>
        <v>11</v>
      </c>
      <c r="BA38" s="52">
        <f t="shared" si="52"/>
        <v>12</v>
      </c>
      <c r="BB38" s="52">
        <f t="shared" si="52"/>
        <v>12</v>
      </c>
      <c r="BC38" s="52">
        <f t="shared" si="52"/>
        <v>13</v>
      </c>
      <c r="BD38" s="52">
        <f t="shared" si="52"/>
        <v>14</v>
      </c>
      <c r="BE38" s="52">
        <f t="shared" si="52"/>
        <v>14</v>
      </c>
      <c r="BF38" s="52">
        <f t="shared" si="52"/>
        <v>15</v>
      </c>
      <c r="BG38" s="52">
        <f t="shared" si="52"/>
        <v>16</v>
      </c>
      <c r="BH38" s="52">
        <f t="shared" si="52"/>
        <v>17</v>
      </c>
      <c r="BI38" s="52">
        <f t="shared" si="52"/>
        <v>18</v>
      </c>
      <c r="BJ38" s="52">
        <f t="shared" si="52"/>
        <v>18</v>
      </c>
      <c r="BK38" s="52">
        <f t="shared" si="52"/>
        <v>19</v>
      </c>
      <c r="BL38" s="52">
        <f t="shared" si="52"/>
        <v>20</v>
      </c>
      <c r="BM38" s="52">
        <f t="shared" si="52"/>
        <v>22</v>
      </c>
      <c r="BN38" s="52">
        <f t="shared" si="52"/>
        <v>23</v>
      </c>
      <c r="BO38" s="52">
        <f t="shared" si="52"/>
        <v>24</v>
      </c>
      <c r="BP38" s="52">
        <f aca="true" t="shared" si="53" ref="BP38:BV38">IF(BP12&lt;50000,1,1+ROUNDUP(BP12/50000,0))</f>
        <v>25</v>
      </c>
      <c r="BQ38" s="52">
        <f t="shared" si="53"/>
        <v>27</v>
      </c>
      <c r="BR38" s="52">
        <f t="shared" si="53"/>
        <v>28</v>
      </c>
      <c r="BS38" s="52">
        <f t="shared" si="53"/>
        <v>30</v>
      </c>
      <c r="BT38" s="52">
        <f t="shared" si="53"/>
        <v>32</v>
      </c>
      <c r="BU38" s="52">
        <f t="shared" si="53"/>
        <v>33</v>
      </c>
      <c r="BV38" s="52">
        <f t="shared" si="53"/>
        <v>35</v>
      </c>
    </row>
    <row r="39" spans="1:74" s="55" customFormat="1" ht="12.75">
      <c r="A39" s="84" t="s">
        <v>90</v>
      </c>
      <c r="B39" s="56">
        <v>1200</v>
      </c>
      <c r="C39" s="52">
        <f>IF(C12&lt;50000,1,2)</f>
        <v>1</v>
      </c>
      <c r="D39" s="52">
        <f aca="true" t="shared" si="54" ref="D39:BO39">IF(D12&lt;50000,1,2)</f>
        <v>1</v>
      </c>
      <c r="E39" s="52">
        <f t="shared" si="54"/>
        <v>1</v>
      </c>
      <c r="F39" s="52">
        <f t="shared" si="54"/>
        <v>1</v>
      </c>
      <c r="G39" s="52">
        <f t="shared" si="54"/>
        <v>1</v>
      </c>
      <c r="H39" s="52">
        <f t="shared" si="54"/>
        <v>1</v>
      </c>
      <c r="I39" s="52">
        <f t="shared" si="54"/>
        <v>1</v>
      </c>
      <c r="J39" s="52">
        <f t="shared" si="54"/>
        <v>1</v>
      </c>
      <c r="K39" s="52">
        <f t="shared" si="54"/>
        <v>1</v>
      </c>
      <c r="L39" s="52">
        <f t="shared" si="54"/>
        <v>1</v>
      </c>
      <c r="M39" s="52">
        <f t="shared" si="54"/>
        <v>1</v>
      </c>
      <c r="N39" s="52">
        <f t="shared" si="54"/>
        <v>1</v>
      </c>
      <c r="O39" s="52">
        <f t="shared" si="54"/>
        <v>1</v>
      </c>
      <c r="P39" s="52">
        <f t="shared" si="54"/>
        <v>1</v>
      </c>
      <c r="Q39" s="52">
        <f t="shared" si="54"/>
        <v>1</v>
      </c>
      <c r="R39" s="52">
        <f t="shared" si="54"/>
        <v>1</v>
      </c>
      <c r="S39" s="52">
        <f t="shared" si="54"/>
        <v>1</v>
      </c>
      <c r="T39" s="52">
        <f t="shared" si="54"/>
        <v>2</v>
      </c>
      <c r="U39" s="52">
        <f t="shared" si="54"/>
        <v>2</v>
      </c>
      <c r="V39" s="52">
        <f t="shared" si="54"/>
        <v>2</v>
      </c>
      <c r="W39" s="52">
        <f t="shared" si="54"/>
        <v>2</v>
      </c>
      <c r="X39" s="52">
        <f t="shared" si="54"/>
        <v>2</v>
      </c>
      <c r="Y39" s="52">
        <f t="shared" si="54"/>
        <v>2</v>
      </c>
      <c r="Z39" s="52">
        <f t="shared" si="54"/>
        <v>2</v>
      </c>
      <c r="AA39" s="52">
        <f t="shared" si="54"/>
        <v>2</v>
      </c>
      <c r="AB39" s="52">
        <f t="shared" si="54"/>
        <v>2</v>
      </c>
      <c r="AC39" s="52">
        <f t="shared" si="54"/>
        <v>2</v>
      </c>
      <c r="AD39" s="52">
        <f t="shared" si="54"/>
        <v>2</v>
      </c>
      <c r="AE39" s="52">
        <f t="shared" si="54"/>
        <v>2</v>
      </c>
      <c r="AF39" s="52">
        <f t="shared" si="54"/>
        <v>2</v>
      </c>
      <c r="AG39" s="52">
        <f t="shared" si="54"/>
        <v>2</v>
      </c>
      <c r="AH39" s="52">
        <f t="shared" si="54"/>
        <v>2</v>
      </c>
      <c r="AI39" s="52">
        <f t="shared" si="54"/>
        <v>2</v>
      </c>
      <c r="AJ39" s="52">
        <f t="shared" si="54"/>
        <v>2</v>
      </c>
      <c r="AK39" s="52">
        <f t="shared" si="54"/>
        <v>2</v>
      </c>
      <c r="AL39" s="52">
        <f t="shared" si="54"/>
        <v>2</v>
      </c>
      <c r="AM39" s="52">
        <f t="shared" si="54"/>
        <v>2</v>
      </c>
      <c r="AN39" s="52">
        <f t="shared" si="54"/>
        <v>2</v>
      </c>
      <c r="AO39" s="52">
        <f t="shared" si="54"/>
        <v>2</v>
      </c>
      <c r="AP39" s="52">
        <f t="shared" si="54"/>
        <v>2</v>
      </c>
      <c r="AQ39" s="52">
        <f t="shared" si="54"/>
        <v>2</v>
      </c>
      <c r="AR39" s="52">
        <f t="shared" si="54"/>
        <v>2</v>
      </c>
      <c r="AS39" s="52">
        <f t="shared" si="54"/>
        <v>2</v>
      </c>
      <c r="AT39" s="52">
        <f t="shared" si="54"/>
        <v>2</v>
      </c>
      <c r="AU39" s="52">
        <f t="shared" si="54"/>
        <v>2</v>
      </c>
      <c r="AV39" s="52">
        <f t="shared" si="54"/>
        <v>2</v>
      </c>
      <c r="AW39" s="52">
        <f t="shared" si="54"/>
        <v>2</v>
      </c>
      <c r="AX39" s="52">
        <f t="shared" si="54"/>
        <v>2</v>
      </c>
      <c r="AY39" s="52">
        <f t="shared" si="54"/>
        <v>2</v>
      </c>
      <c r="AZ39" s="52">
        <f t="shared" si="54"/>
        <v>2</v>
      </c>
      <c r="BA39" s="52">
        <f t="shared" si="54"/>
        <v>2</v>
      </c>
      <c r="BB39" s="52">
        <f t="shared" si="54"/>
        <v>2</v>
      </c>
      <c r="BC39" s="52">
        <f t="shared" si="54"/>
        <v>2</v>
      </c>
      <c r="BD39" s="52">
        <f t="shared" si="54"/>
        <v>2</v>
      </c>
      <c r="BE39" s="52">
        <f t="shared" si="54"/>
        <v>2</v>
      </c>
      <c r="BF39" s="52">
        <f t="shared" si="54"/>
        <v>2</v>
      </c>
      <c r="BG39" s="52">
        <f t="shared" si="54"/>
        <v>2</v>
      </c>
      <c r="BH39" s="52">
        <f t="shared" si="54"/>
        <v>2</v>
      </c>
      <c r="BI39" s="52">
        <f t="shared" si="54"/>
        <v>2</v>
      </c>
      <c r="BJ39" s="52">
        <f t="shared" si="54"/>
        <v>2</v>
      </c>
      <c r="BK39" s="52">
        <f t="shared" si="54"/>
        <v>2</v>
      </c>
      <c r="BL39" s="52">
        <f t="shared" si="54"/>
        <v>2</v>
      </c>
      <c r="BM39" s="52">
        <f t="shared" si="54"/>
        <v>2</v>
      </c>
      <c r="BN39" s="52">
        <f t="shared" si="54"/>
        <v>2</v>
      </c>
      <c r="BO39" s="52">
        <f t="shared" si="54"/>
        <v>2</v>
      </c>
      <c r="BP39" s="52">
        <f aca="true" t="shared" si="55" ref="BP39:BV39">IF(BP12&lt;50000,1,2)</f>
        <v>2</v>
      </c>
      <c r="BQ39" s="52">
        <f t="shared" si="55"/>
        <v>2</v>
      </c>
      <c r="BR39" s="52">
        <f t="shared" si="55"/>
        <v>2</v>
      </c>
      <c r="BS39" s="52">
        <f t="shared" si="55"/>
        <v>2</v>
      </c>
      <c r="BT39" s="52">
        <f t="shared" si="55"/>
        <v>2</v>
      </c>
      <c r="BU39" s="52">
        <f t="shared" si="55"/>
        <v>2</v>
      </c>
      <c r="BV39" s="52">
        <f t="shared" si="55"/>
        <v>2</v>
      </c>
    </row>
    <row r="40" spans="1:74" s="55" customFormat="1" ht="12.75">
      <c r="A40" s="84" t="s">
        <v>91</v>
      </c>
      <c r="B40" s="56">
        <v>800</v>
      </c>
      <c r="C40" s="52">
        <f>IF(C12&lt;50000,1,2)</f>
        <v>1</v>
      </c>
      <c r="D40" s="52">
        <f aca="true" t="shared" si="56" ref="D40:BO40">IF(D12&lt;50000,1,2)</f>
        <v>1</v>
      </c>
      <c r="E40" s="52">
        <f t="shared" si="56"/>
        <v>1</v>
      </c>
      <c r="F40" s="52">
        <f t="shared" si="56"/>
        <v>1</v>
      </c>
      <c r="G40" s="52">
        <f t="shared" si="56"/>
        <v>1</v>
      </c>
      <c r="H40" s="52">
        <f t="shared" si="56"/>
        <v>1</v>
      </c>
      <c r="I40" s="52">
        <f t="shared" si="56"/>
        <v>1</v>
      </c>
      <c r="J40" s="52">
        <f t="shared" si="56"/>
        <v>1</v>
      </c>
      <c r="K40" s="52">
        <f t="shared" si="56"/>
        <v>1</v>
      </c>
      <c r="L40" s="52">
        <f t="shared" si="56"/>
        <v>1</v>
      </c>
      <c r="M40" s="52">
        <f t="shared" si="56"/>
        <v>1</v>
      </c>
      <c r="N40" s="52">
        <f t="shared" si="56"/>
        <v>1</v>
      </c>
      <c r="O40" s="52">
        <f t="shared" si="56"/>
        <v>1</v>
      </c>
      <c r="P40" s="52">
        <f t="shared" si="56"/>
        <v>1</v>
      </c>
      <c r="Q40" s="52">
        <f t="shared" si="56"/>
        <v>1</v>
      </c>
      <c r="R40" s="52">
        <f t="shared" si="56"/>
        <v>1</v>
      </c>
      <c r="S40" s="52">
        <f t="shared" si="56"/>
        <v>1</v>
      </c>
      <c r="T40" s="52">
        <f t="shared" si="56"/>
        <v>2</v>
      </c>
      <c r="U40" s="52">
        <f t="shared" si="56"/>
        <v>2</v>
      </c>
      <c r="V40" s="52">
        <f t="shared" si="56"/>
        <v>2</v>
      </c>
      <c r="W40" s="52">
        <f t="shared" si="56"/>
        <v>2</v>
      </c>
      <c r="X40" s="52">
        <f t="shared" si="56"/>
        <v>2</v>
      </c>
      <c r="Y40" s="52">
        <f t="shared" si="56"/>
        <v>2</v>
      </c>
      <c r="Z40" s="52">
        <f t="shared" si="56"/>
        <v>2</v>
      </c>
      <c r="AA40" s="52">
        <f t="shared" si="56"/>
        <v>2</v>
      </c>
      <c r="AB40" s="52">
        <f t="shared" si="56"/>
        <v>2</v>
      </c>
      <c r="AC40" s="52">
        <f t="shared" si="56"/>
        <v>2</v>
      </c>
      <c r="AD40" s="52">
        <f t="shared" si="56"/>
        <v>2</v>
      </c>
      <c r="AE40" s="52">
        <f t="shared" si="56"/>
        <v>2</v>
      </c>
      <c r="AF40" s="52">
        <f t="shared" si="56"/>
        <v>2</v>
      </c>
      <c r="AG40" s="52">
        <f t="shared" si="56"/>
        <v>2</v>
      </c>
      <c r="AH40" s="52">
        <f t="shared" si="56"/>
        <v>2</v>
      </c>
      <c r="AI40" s="52">
        <f t="shared" si="56"/>
        <v>2</v>
      </c>
      <c r="AJ40" s="52">
        <f t="shared" si="56"/>
        <v>2</v>
      </c>
      <c r="AK40" s="52">
        <f t="shared" si="56"/>
        <v>2</v>
      </c>
      <c r="AL40" s="52">
        <f t="shared" si="56"/>
        <v>2</v>
      </c>
      <c r="AM40" s="52">
        <f t="shared" si="56"/>
        <v>2</v>
      </c>
      <c r="AN40" s="52">
        <f t="shared" si="56"/>
        <v>2</v>
      </c>
      <c r="AO40" s="52">
        <f t="shared" si="56"/>
        <v>2</v>
      </c>
      <c r="AP40" s="52">
        <f t="shared" si="56"/>
        <v>2</v>
      </c>
      <c r="AQ40" s="52">
        <f t="shared" si="56"/>
        <v>2</v>
      </c>
      <c r="AR40" s="52">
        <f t="shared" si="56"/>
        <v>2</v>
      </c>
      <c r="AS40" s="52">
        <f t="shared" si="56"/>
        <v>2</v>
      </c>
      <c r="AT40" s="52">
        <f t="shared" si="56"/>
        <v>2</v>
      </c>
      <c r="AU40" s="52">
        <f t="shared" si="56"/>
        <v>2</v>
      </c>
      <c r="AV40" s="52">
        <f t="shared" si="56"/>
        <v>2</v>
      </c>
      <c r="AW40" s="52">
        <f t="shared" si="56"/>
        <v>2</v>
      </c>
      <c r="AX40" s="52">
        <f t="shared" si="56"/>
        <v>2</v>
      </c>
      <c r="AY40" s="52">
        <f t="shared" si="56"/>
        <v>2</v>
      </c>
      <c r="AZ40" s="52">
        <f t="shared" si="56"/>
        <v>2</v>
      </c>
      <c r="BA40" s="52">
        <f t="shared" si="56"/>
        <v>2</v>
      </c>
      <c r="BB40" s="52">
        <f t="shared" si="56"/>
        <v>2</v>
      </c>
      <c r="BC40" s="52">
        <f t="shared" si="56"/>
        <v>2</v>
      </c>
      <c r="BD40" s="52">
        <f t="shared" si="56"/>
        <v>2</v>
      </c>
      <c r="BE40" s="52">
        <f t="shared" si="56"/>
        <v>2</v>
      </c>
      <c r="BF40" s="52">
        <f t="shared" si="56"/>
        <v>2</v>
      </c>
      <c r="BG40" s="52">
        <f t="shared" si="56"/>
        <v>2</v>
      </c>
      <c r="BH40" s="52">
        <f t="shared" si="56"/>
        <v>2</v>
      </c>
      <c r="BI40" s="52">
        <f t="shared" si="56"/>
        <v>2</v>
      </c>
      <c r="BJ40" s="52">
        <f t="shared" si="56"/>
        <v>2</v>
      </c>
      <c r="BK40" s="52">
        <f t="shared" si="56"/>
        <v>2</v>
      </c>
      <c r="BL40" s="52">
        <f t="shared" si="56"/>
        <v>2</v>
      </c>
      <c r="BM40" s="52">
        <f t="shared" si="56"/>
        <v>2</v>
      </c>
      <c r="BN40" s="52">
        <f t="shared" si="56"/>
        <v>2</v>
      </c>
      <c r="BO40" s="52">
        <f t="shared" si="56"/>
        <v>2</v>
      </c>
      <c r="BP40" s="52">
        <f aca="true" t="shared" si="57" ref="BP40:BV40">IF(BP12&lt;50000,1,2)</f>
        <v>2</v>
      </c>
      <c r="BQ40" s="52">
        <f t="shared" si="57"/>
        <v>2</v>
      </c>
      <c r="BR40" s="52">
        <f t="shared" si="57"/>
        <v>2</v>
      </c>
      <c r="BS40" s="52">
        <f t="shared" si="57"/>
        <v>2</v>
      </c>
      <c r="BT40" s="52">
        <f t="shared" si="57"/>
        <v>2</v>
      </c>
      <c r="BU40" s="52">
        <f t="shared" si="57"/>
        <v>2</v>
      </c>
      <c r="BV40" s="52">
        <f t="shared" si="57"/>
        <v>2</v>
      </c>
    </row>
    <row r="41" spans="1:74" s="55" customFormat="1" ht="12.75">
      <c r="A41" s="84" t="s">
        <v>92</v>
      </c>
      <c r="B41" s="56">
        <v>600</v>
      </c>
      <c r="C41" s="52">
        <f>IF(C12&lt;50000,1,2)</f>
        <v>1</v>
      </c>
      <c r="D41" s="52">
        <f aca="true" t="shared" si="58" ref="D41:BO41">IF(D12&lt;50000,1,2)</f>
        <v>1</v>
      </c>
      <c r="E41" s="52">
        <f t="shared" si="58"/>
        <v>1</v>
      </c>
      <c r="F41" s="52">
        <f t="shared" si="58"/>
        <v>1</v>
      </c>
      <c r="G41" s="52">
        <f t="shared" si="58"/>
        <v>1</v>
      </c>
      <c r="H41" s="52">
        <f t="shared" si="58"/>
        <v>1</v>
      </c>
      <c r="I41" s="52">
        <f t="shared" si="58"/>
        <v>1</v>
      </c>
      <c r="J41" s="52">
        <f t="shared" si="58"/>
        <v>1</v>
      </c>
      <c r="K41" s="52">
        <f t="shared" si="58"/>
        <v>1</v>
      </c>
      <c r="L41" s="52">
        <f t="shared" si="58"/>
        <v>1</v>
      </c>
      <c r="M41" s="52">
        <f t="shared" si="58"/>
        <v>1</v>
      </c>
      <c r="N41" s="52">
        <f t="shared" si="58"/>
        <v>1</v>
      </c>
      <c r="O41" s="52">
        <f t="shared" si="58"/>
        <v>1</v>
      </c>
      <c r="P41" s="52">
        <f t="shared" si="58"/>
        <v>1</v>
      </c>
      <c r="Q41" s="52">
        <f t="shared" si="58"/>
        <v>1</v>
      </c>
      <c r="R41" s="52">
        <f t="shared" si="58"/>
        <v>1</v>
      </c>
      <c r="S41" s="52">
        <f t="shared" si="58"/>
        <v>1</v>
      </c>
      <c r="T41" s="52">
        <f t="shared" si="58"/>
        <v>2</v>
      </c>
      <c r="U41" s="52">
        <f t="shared" si="58"/>
        <v>2</v>
      </c>
      <c r="V41" s="52">
        <f t="shared" si="58"/>
        <v>2</v>
      </c>
      <c r="W41" s="52">
        <f t="shared" si="58"/>
        <v>2</v>
      </c>
      <c r="X41" s="52">
        <f t="shared" si="58"/>
        <v>2</v>
      </c>
      <c r="Y41" s="52">
        <f t="shared" si="58"/>
        <v>2</v>
      </c>
      <c r="Z41" s="52">
        <f t="shared" si="58"/>
        <v>2</v>
      </c>
      <c r="AA41" s="52">
        <f t="shared" si="58"/>
        <v>2</v>
      </c>
      <c r="AB41" s="52">
        <f t="shared" si="58"/>
        <v>2</v>
      </c>
      <c r="AC41" s="52">
        <f t="shared" si="58"/>
        <v>2</v>
      </c>
      <c r="AD41" s="52">
        <f t="shared" si="58"/>
        <v>2</v>
      </c>
      <c r="AE41" s="52">
        <f t="shared" si="58"/>
        <v>2</v>
      </c>
      <c r="AF41" s="52">
        <f t="shared" si="58"/>
        <v>2</v>
      </c>
      <c r="AG41" s="52">
        <f t="shared" si="58"/>
        <v>2</v>
      </c>
      <c r="AH41" s="52">
        <f t="shared" si="58"/>
        <v>2</v>
      </c>
      <c r="AI41" s="52">
        <f t="shared" si="58"/>
        <v>2</v>
      </c>
      <c r="AJ41" s="52">
        <f t="shared" si="58"/>
        <v>2</v>
      </c>
      <c r="AK41" s="52">
        <f t="shared" si="58"/>
        <v>2</v>
      </c>
      <c r="AL41" s="52">
        <f t="shared" si="58"/>
        <v>2</v>
      </c>
      <c r="AM41" s="52">
        <f t="shared" si="58"/>
        <v>2</v>
      </c>
      <c r="AN41" s="52">
        <f t="shared" si="58"/>
        <v>2</v>
      </c>
      <c r="AO41" s="52">
        <f t="shared" si="58"/>
        <v>2</v>
      </c>
      <c r="AP41" s="52">
        <f t="shared" si="58"/>
        <v>2</v>
      </c>
      <c r="AQ41" s="52">
        <f t="shared" si="58"/>
        <v>2</v>
      </c>
      <c r="AR41" s="52">
        <f t="shared" si="58"/>
        <v>2</v>
      </c>
      <c r="AS41" s="52">
        <f t="shared" si="58"/>
        <v>2</v>
      </c>
      <c r="AT41" s="52">
        <f t="shared" si="58"/>
        <v>2</v>
      </c>
      <c r="AU41" s="52">
        <f t="shared" si="58"/>
        <v>2</v>
      </c>
      <c r="AV41" s="52">
        <f t="shared" si="58"/>
        <v>2</v>
      </c>
      <c r="AW41" s="52">
        <f t="shared" si="58"/>
        <v>2</v>
      </c>
      <c r="AX41" s="52">
        <f t="shared" si="58"/>
        <v>2</v>
      </c>
      <c r="AY41" s="52">
        <f t="shared" si="58"/>
        <v>2</v>
      </c>
      <c r="AZ41" s="52">
        <f t="shared" si="58"/>
        <v>2</v>
      </c>
      <c r="BA41" s="52">
        <f t="shared" si="58"/>
        <v>2</v>
      </c>
      <c r="BB41" s="52">
        <f t="shared" si="58"/>
        <v>2</v>
      </c>
      <c r="BC41" s="52">
        <f t="shared" si="58"/>
        <v>2</v>
      </c>
      <c r="BD41" s="52">
        <f t="shared" si="58"/>
        <v>2</v>
      </c>
      <c r="BE41" s="52">
        <f t="shared" si="58"/>
        <v>2</v>
      </c>
      <c r="BF41" s="52">
        <f t="shared" si="58"/>
        <v>2</v>
      </c>
      <c r="BG41" s="52">
        <f t="shared" si="58"/>
        <v>2</v>
      </c>
      <c r="BH41" s="52">
        <f t="shared" si="58"/>
        <v>2</v>
      </c>
      <c r="BI41" s="52">
        <f t="shared" si="58"/>
        <v>2</v>
      </c>
      <c r="BJ41" s="52">
        <f t="shared" si="58"/>
        <v>2</v>
      </c>
      <c r="BK41" s="52">
        <f t="shared" si="58"/>
        <v>2</v>
      </c>
      <c r="BL41" s="52">
        <f t="shared" si="58"/>
        <v>2</v>
      </c>
      <c r="BM41" s="52">
        <f t="shared" si="58"/>
        <v>2</v>
      </c>
      <c r="BN41" s="52">
        <f t="shared" si="58"/>
        <v>2</v>
      </c>
      <c r="BO41" s="52">
        <f t="shared" si="58"/>
        <v>2</v>
      </c>
      <c r="BP41" s="52">
        <f aca="true" t="shared" si="59" ref="BP41:BV41">IF(BP12&lt;50000,1,2)</f>
        <v>2</v>
      </c>
      <c r="BQ41" s="52">
        <f t="shared" si="59"/>
        <v>2</v>
      </c>
      <c r="BR41" s="52">
        <f t="shared" si="59"/>
        <v>2</v>
      </c>
      <c r="BS41" s="52">
        <f t="shared" si="59"/>
        <v>2</v>
      </c>
      <c r="BT41" s="52">
        <f t="shared" si="59"/>
        <v>2</v>
      </c>
      <c r="BU41" s="52">
        <f t="shared" si="59"/>
        <v>2</v>
      </c>
      <c r="BV41" s="52">
        <f t="shared" si="59"/>
        <v>2</v>
      </c>
    </row>
    <row r="42" spans="1:74" s="55" customFormat="1" ht="12.75">
      <c r="A42" s="84" t="s">
        <v>93</v>
      </c>
      <c r="B42" s="56">
        <v>600</v>
      </c>
      <c r="C42" s="52">
        <v>0</v>
      </c>
      <c r="D42" s="52">
        <v>0</v>
      </c>
      <c r="E42" s="52">
        <v>0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2</v>
      </c>
      <c r="AA42" s="52">
        <v>1</v>
      </c>
      <c r="AB42" s="52">
        <v>1</v>
      </c>
      <c r="AC42" s="52">
        <v>1</v>
      </c>
      <c r="AD42" s="52">
        <v>1</v>
      </c>
      <c r="AE42" s="52">
        <v>1</v>
      </c>
      <c r="AF42" s="52">
        <v>1</v>
      </c>
      <c r="AG42" s="52">
        <v>1</v>
      </c>
      <c r="AH42" s="52">
        <v>1</v>
      </c>
      <c r="AI42" s="52">
        <v>1</v>
      </c>
      <c r="AJ42" s="52">
        <v>1</v>
      </c>
      <c r="AK42" s="52">
        <v>1</v>
      </c>
      <c r="AL42" s="52">
        <v>1</v>
      </c>
      <c r="AM42" s="52">
        <v>1</v>
      </c>
      <c r="AN42" s="52">
        <v>1</v>
      </c>
      <c r="AO42" s="52">
        <v>1</v>
      </c>
      <c r="AP42" s="52">
        <v>1</v>
      </c>
      <c r="AQ42" s="52">
        <v>1</v>
      </c>
      <c r="AR42" s="52">
        <v>1</v>
      </c>
      <c r="AS42" s="52">
        <v>1</v>
      </c>
      <c r="AT42" s="52">
        <v>1</v>
      </c>
      <c r="AU42" s="52">
        <v>1</v>
      </c>
      <c r="AV42" s="52">
        <v>1</v>
      </c>
      <c r="AW42" s="52">
        <v>1</v>
      </c>
      <c r="AX42" s="52">
        <v>1</v>
      </c>
      <c r="AY42" s="52">
        <v>1</v>
      </c>
      <c r="AZ42" s="52">
        <v>1</v>
      </c>
      <c r="BA42" s="52">
        <v>1</v>
      </c>
      <c r="BB42" s="52">
        <v>1</v>
      </c>
      <c r="BC42" s="52">
        <v>1</v>
      </c>
      <c r="BD42" s="52">
        <v>1</v>
      </c>
      <c r="BE42" s="52">
        <v>1</v>
      </c>
      <c r="BF42" s="52">
        <v>1</v>
      </c>
      <c r="BG42" s="52">
        <v>1</v>
      </c>
      <c r="BH42" s="52">
        <v>1</v>
      </c>
      <c r="BI42" s="52">
        <v>1</v>
      </c>
      <c r="BJ42" s="52">
        <v>1</v>
      </c>
      <c r="BK42" s="52">
        <v>1</v>
      </c>
      <c r="BL42" s="52">
        <v>1</v>
      </c>
      <c r="BM42" s="52">
        <v>1</v>
      </c>
      <c r="BN42" s="52">
        <v>1</v>
      </c>
      <c r="BO42" s="52">
        <v>1</v>
      </c>
      <c r="BP42" s="52">
        <v>1</v>
      </c>
      <c r="BQ42" s="52">
        <v>1</v>
      </c>
      <c r="BR42" s="52">
        <v>1</v>
      </c>
      <c r="BS42" s="52">
        <v>1</v>
      </c>
      <c r="BT42" s="52">
        <v>1</v>
      </c>
      <c r="BU42" s="52">
        <v>1</v>
      </c>
      <c r="BV42" s="52">
        <v>1</v>
      </c>
    </row>
    <row r="43" spans="1:74" s="55" customFormat="1" ht="12.75">
      <c r="A43" s="84" t="s">
        <v>94</v>
      </c>
      <c r="B43" s="56">
        <v>600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f>IF(H12&lt;10000,5,(5+ROUNDDOWN((H12-10000)/2000,0)))</f>
        <v>6</v>
      </c>
      <c r="I43" s="52">
        <f aca="true" t="shared" si="60" ref="I43:BM43">IF(I12&lt;10000,5,(5+ROUNDDOWN((I12-10000)/2000,0)))</f>
        <v>5</v>
      </c>
      <c r="J43" s="52">
        <f t="shared" si="60"/>
        <v>10</v>
      </c>
      <c r="K43" s="52">
        <f t="shared" si="60"/>
        <v>12</v>
      </c>
      <c r="L43" s="52">
        <f t="shared" si="60"/>
        <v>13</v>
      </c>
      <c r="M43" s="52">
        <f t="shared" si="60"/>
        <v>14</v>
      </c>
      <c r="N43" s="52">
        <f t="shared" si="60"/>
        <v>15</v>
      </c>
      <c r="O43" s="52">
        <f t="shared" si="60"/>
        <v>17</v>
      </c>
      <c r="P43" s="52">
        <f t="shared" si="60"/>
        <v>18</v>
      </c>
      <c r="Q43" s="52">
        <f t="shared" si="60"/>
        <v>20</v>
      </c>
      <c r="R43" s="52">
        <f t="shared" si="60"/>
        <v>22</v>
      </c>
      <c r="S43" s="52">
        <f t="shared" si="60"/>
        <v>24</v>
      </c>
      <c r="T43" s="52">
        <f t="shared" si="60"/>
        <v>26</v>
      </c>
      <c r="U43" s="52">
        <f t="shared" si="60"/>
        <v>28</v>
      </c>
      <c r="V43" s="52">
        <f t="shared" si="60"/>
        <v>31</v>
      </c>
      <c r="W43" s="52">
        <f t="shared" si="60"/>
        <v>34</v>
      </c>
      <c r="X43" s="52">
        <f t="shared" si="60"/>
        <v>37</v>
      </c>
      <c r="Y43" s="52">
        <f t="shared" si="60"/>
        <v>40</v>
      </c>
      <c r="Z43" s="52">
        <f t="shared" si="60"/>
        <v>44</v>
      </c>
      <c r="AA43" s="52">
        <f t="shared" si="60"/>
        <v>47</v>
      </c>
      <c r="AB43" s="52">
        <f t="shared" si="60"/>
        <v>50</v>
      </c>
      <c r="AC43" s="52">
        <f t="shared" si="60"/>
        <v>54</v>
      </c>
      <c r="AD43" s="52">
        <f t="shared" si="60"/>
        <v>57</v>
      </c>
      <c r="AE43" s="52">
        <f t="shared" si="60"/>
        <v>62</v>
      </c>
      <c r="AF43" s="52">
        <f t="shared" si="60"/>
        <v>66</v>
      </c>
      <c r="AG43" s="52">
        <f t="shared" si="60"/>
        <v>71</v>
      </c>
      <c r="AH43" s="52">
        <f t="shared" si="60"/>
        <v>76</v>
      </c>
      <c r="AI43" s="52">
        <f t="shared" si="60"/>
        <v>81</v>
      </c>
      <c r="AJ43" s="52">
        <f t="shared" si="60"/>
        <v>87</v>
      </c>
      <c r="AK43" s="52">
        <f t="shared" si="60"/>
        <v>93</v>
      </c>
      <c r="AL43" s="52">
        <f t="shared" si="60"/>
        <v>99</v>
      </c>
      <c r="AM43" s="52">
        <f t="shared" si="60"/>
        <v>106</v>
      </c>
      <c r="AN43" s="52">
        <f t="shared" si="60"/>
        <v>113</v>
      </c>
      <c r="AO43" s="52">
        <f t="shared" si="60"/>
        <v>120</v>
      </c>
      <c r="AP43" s="52">
        <f t="shared" si="60"/>
        <v>128</v>
      </c>
      <c r="AQ43" s="52">
        <f t="shared" si="60"/>
        <v>137</v>
      </c>
      <c r="AR43" s="52">
        <f t="shared" si="60"/>
        <v>146</v>
      </c>
      <c r="AS43" s="52">
        <f t="shared" si="60"/>
        <v>155</v>
      </c>
      <c r="AT43" s="52">
        <f t="shared" si="60"/>
        <v>165</v>
      </c>
      <c r="AU43" s="52">
        <f t="shared" si="60"/>
        <v>175</v>
      </c>
      <c r="AV43" s="52">
        <f t="shared" si="60"/>
        <v>187</v>
      </c>
      <c r="AW43" s="52">
        <f t="shared" si="60"/>
        <v>198</v>
      </c>
      <c r="AX43" s="52">
        <f t="shared" si="60"/>
        <v>211</v>
      </c>
      <c r="AY43" s="52">
        <f t="shared" si="60"/>
        <v>224</v>
      </c>
      <c r="AZ43" s="52">
        <f t="shared" si="60"/>
        <v>237</v>
      </c>
      <c r="BA43" s="52">
        <f t="shared" si="60"/>
        <v>251</v>
      </c>
      <c r="BB43" s="52">
        <f t="shared" si="60"/>
        <v>267</v>
      </c>
      <c r="BC43" s="52">
        <f t="shared" si="60"/>
        <v>283</v>
      </c>
      <c r="BD43" s="52">
        <f t="shared" si="60"/>
        <v>300</v>
      </c>
      <c r="BE43" s="52">
        <f t="shared" si="60"/>
        <v>318</v>
      </c>
      <c r="BF43" s="52">
        <f t="shared" si="60"/>
        <v>336</v>
      </c>
      <c r="BG43" s="52">
        <f t="shared" si="60"/>
        <v>356</v>
      </c>
      <c r="BH43" s="52">
        <f t="shared" si="60"/>
        <v>377</v>
      </c>
      <c r="BI43" s="52">
        <f t="shared" si="60"/>
        <v>400</v>
      </c>
      <c r="BJ43" s="52">
        <f t="shared" si="60"/>
        <v>424</v>
      </c>
      <c r="BK43" s="52">
        <f t="shared" si="60"/>
        <v>448</v>
      </c>
      <c r="BL43" s="52">
        <f t="shared" si="60"/>
        <v>474</v>
      </c>
      <c r="BM43" s="52">
        <f t="shared" si="60"/>
        <v>502</v>
      </c>
      <c r="BN43" s="52">
        <f aca="true" t="shared" si="61" ref="BN43:BV43">IF(BN12&lt;10000,5,(5+ROUNDDOWN((BN12-10000)/2000,0)))</f>
        <v>531</v>
      </c>
      <c r="BO43" s="52">
        <f t="shared" si="61"/>
        <v>563</v>
      </c>
      <c r="BP43" s="52">
        <f t="shared" si="61"/>
        <v>596</v>
      </c>
      <c r="BQ43" s="52">
        <f t="shared" si="61"/>
        <v>631</v>
      </c>
      <c r="BR43" s="52">
        <f t="shared" si="61"/>
        <v>668</v>
      </c>
      <c r="BS43" s="52">
        <f t="shared" si="61"/>
        <v>707</v>
      </c>
      <c r="BT43" s="52">
        <f t="shared" si="61"/>
        <v>750</v>
      </c>
      <c r="BU43" s="52">
        <f t="shared" si="61"/>
        <v>795</v>
      </c>
      <c r="BV43" s="52">
        <f t="shared" si="61"/>
        <v>843</v>
      </c>
    </row>
    <row r="44" spans="1:74" s="57" customFormat="1" ht="12.75">
      <c r="A44" s="85" t="s">
        <v>95</v>
      </c>
      <c r="C44" s="57">
        <f aca="true" t="shared" si="62" ref="C44:AH44">SALARY_CEO*C33+$B$34*C34+$B$35*C35+$B$36*C36+SALARY_ASSISTANT*C37+SALARY_TECH1*C38+SALARY_TECH2*C39+SALARY_MARKETING*C40+SALARY_ROAMING*C41+SALARY_BILLING*C42+SALARY_SUPPORT*C43</f>
        <v>29600</v>
      </c>
      <c r="D44" s="57">
        <f t="shared" si="62"/>
        <v>29600</v>
      </c>
      <c r="E44" s="57">
        <f t="shared" si="62"/>
        <v>29600</v>
      </c>
      <c r="F44" s="57">
        <f t="shared" si="62"/>
        <v>30200</v>
      </c>
      <c r="G44" s="57">
        <f t="shared" si="62"/>
        <v>30200</v>
      </c>
      <c r="H44" s="57">
        <f t="shared" si="62"/>
        <v>33800</v>
      </c>
      <c r="I44" s="57">
        <f t="shared" si="62"/>
        <v>33200</v>
      </c>
      <c r="J44" s="57">
        <f t="shared" si="62"/>
        <v>36200</v>
      </c>
      <c r="K44" s="57">
        <f t="shared" si="62"/>
        <v>37400</v>
      </c>
      <c r="L44" s="57">
        <f t="shared" si="62"/>
        <v>38000</v>
      </c>
      <c r="M44" s="57">
        <f t="shared" si="62"/>
        <v>38600</v>
      </c>
      <c r="N44" s="57">
        <f t="shared" si="62"/>
        <v>39200</v>
      </c>
      <c r="O44" s="57">
        <f t="shared" si="62"/>
        <v>40400</v>
      </c>
      <c r="P44" s="57">
        <f t="shared" si="62"/>
        <v>41000</v>
      </c>
      <c r="Q44" s="57">
        <f t="shared" si="62"/>
        <v>42200</v>
      </c>
      <c r="R44" s="57">
        <f t="shared" si="62"/>
        <v>43400</v>
      </c>
      <c r="S44" s="57">
        <f t="shared" si="62"/>
        <v>44600</v>
      </c>
      <c r="T44" s="57">
        <f t="shared" si="62"/>
        <v>51600</v>
      </c>
      <c r="U44" s="57">
        <f t="shared" si="62"/>
        <v>52800</v>
      </c>
      <c r="V44" s="57">
        <f t="shared" si="62"/>
        <v>54600</v>
      </c>
      <c r="W44" s="57">
        <f t="shared" si="62"/>
        <v>56400</v>
      </c>
      <c r="X44" s="57">
        <f t="shared" si="62"/>
        <v>58200</v>
      </c>
      <c r="Y44" s="57">
        <f t="shared" si="62"/>
        <v>60000</v>
      </c>
      <c r="Z44" s="57">
        <f t="shared" si="62"/>
        <v>63000</v>
      </c>
      <c r="AA44" s="57">
        <f t="shared" si="62"/>
        <v>64200</v>
      </c>
      <c r="AB44" s="57">
        <f t="shared" si="62"/>
        <v>67200</v>
      </c>
      <c r="AC44" s="57">
        <f t="shared" si="62"/>
        <v>69600</v>
      </c>
      <c r="AD44" s="57">
        <f t="shared" si="62"/>
        <v>71400</v>
      </c>
      <c r="AE44" s="57">
        <f t="shared" si="62"/>
        <v>74400</v>
      </c>
      <c r="AF44" s="57">
        <f t="shared" si="62"/>
        <v>76800</v>
      </c>
      <c r="AG44" s="57">
        <f t="shared" si="62"/>
        <v>79800</v>
      </c>
      <c r="AH44" s="57">
        <f t="shared" si="62"/>
        <v>84000</v>
      </c>
      <c r="AI44" s="57">
        <f aca="true" t="shared" si="63" ref="AI44:AV44">SALARY_CEO*AI33+$B$34*AI34+$B$35*AI35+$B$36*AI36+SALARY_ASSISTANT*AI37+SALARY_TECH1*AI38+SALARY_TECH2*AI39+SALARY_MARKETING*AI40+SALARY_ROAMING*AI41+SALARY_BILLING*AI42+SALARY_SUPPORT*AI43</f>
        <v>87000</v>
      </c>
      <c r="AJ44" s="57">
        <f t="shared" si="63"/>
        <v>90600</v>
      </c>
      <c r="AK44" s="57">
        <f t="shared" si="63"/>
        <v>94200</v>
      </c>
      <c r="AL44" s="57">
        <f t="shared" si="63"/>
        <v>97800</v>
      </c>
      <c r="AM44" s="57">
        <f t="shared" si="63"/>
        <v>103200</v>
      </c>
      <c r="AN44" s="57">
        <f t="shared" si="63"/>
        <v>107400</v>
      </c>
      <c r="AO44" s="57">
        <f t="shared" si="63"/>
        <v>111600</v>
      </c>
      <c r="AP44" s="57">
        <f t="shared" si="63"/>
        <v>117600</v>
      </c>
      <c r="AQ44" s="57">
        <f t="shared" si="63"/>
        <v>123000</v>
      </c>
      <c r="AR44" s="57">
        <f t="shared" si="63"/>
        <v>128400</v>
      </c>
      <c r="AS44" s="57">
        <f t="shared" si="63"/>
        <v>135000</v>
      </c>
      <c r="AT44" s="57">
        <f t="shared" si="63"/>
        <v>141000</v>
      </c>
      <c r="AU44" s="57">
        <f t="shared" si="63"/>
        <v>148200</v>
      </c>
      <c r="AV44" s="57">
        <f t="shared" si="63"/>
        <v>155400</v>
      </c>
      <c r="AW44" s="57">
        <f aca="true" t="shared" si="64" ref="AW44:BM44">SALARY_CEO*AW33+$B$34*AW34+$B$35*AW35+$B$36*AW36+SALARY_ASSISTANT*AW37+SALARY_TECH1*AW38+SALARY_TECH2*AW39+SALARY_MARKETING*AW40+SALARY_ROAMING*AW41+SALARY_BILLING*AW42+SALARY_SUPPORT*AW43</f>
        <v>162000</v>
      </c>
      <c r="AX44" s="57">
        <f t="shared" si="64"/>
        <v>171000</v>
      </c>
      <c r="AY44" s="57">
        <f t="shared" si="64"/>
        <v>178800</v>
      </c>
      <c r="AZ44" s="57">
        <f t="shared" si="64"/>
        <v>187800</v>
      </c>
      <c r="BA44" s="57">
        <f t="shared" si="64"/>
        <v>197400</v>
      </c>
      <c r="BB44" s="57">
        <f t="shared" si="64"/>
        <v>207000</v>
      </c>
      <c r="BC44" s="57">
        <f t="shared" si="64"/>
        <v>217800</v>
      </c>
      <c r="BD44" s="57">
        <f t="shared" si="64"/>
        <v>229200</v>
      </c>
      <c r="BE44" s="57">
        <f t="shared" si="64"/>
        <v>240000</v>
      </c>
      <c r="BF44" s="57">
        <f t="shared" si="64"/>
        <v>252000</v>
      </c>
      <c r="BG44" s="57">
        <f t="shared" si="64"/>
        <v>265200</v>
      </c>
      <c r="BH44" s="57">
        <f t="shared" si="64"/>
        <v>279000</v>
      </c>
      <c r="BI44" s="57">
        <f t="shared" si="64"/>
        <v>294000</v>
      </c>
      <c r="BJ44" s="57">
        <f t="shared" si="64"/>
        <v>308400</v>
      </c>
      <c r="BK44" s="57">
        <f t="shared" si="64"/>
        <v>324000</v>
      </c>
      <c r="BL44" s="57">
        <f t="shared" si="64"/>
        <v>340800</v>
      </c>
      <c r="BM44" s="57">
        <f t="shared" si="64"/>
        <v>360000</v>
      </c>
      <c r="BN44" s="57">
        <f aca="true" t="shared" si="65" ref="BN44:BV44">SALARY_CEO*BN33+$B$34*BN34+$B$35*BN35+$B$36*BN36+SALARY_ASSISTANT*BN37+SALARY_TECH1*BN38+SALARY_TECH2*BN39+SALARY_MARKETING*BN40+SALARY_ROAMING*BN41+SALARY_BILLING*BN42+SALARY_SUPPORT*BN43</f>
        <v>378600</v>
      </c>
      <c r="BO44" s="57">
        <f t="shared" si="65"/>
        <v>399000</v>
      </c>
      <c r="BP44" s="57">
        <f t="shared" si="65"/>
        <v>420000</v>
      </c>
      <c r="BQ44" s="57">
        <f t="shared" si="65"/>
        <v>443400</v>
      </c>
      <c r="BR44" s="57">
        <f t="shared" si="65"/>
        <v>466800</v>
      </c>
      <c r="BS44" s="57">
        <f t="shared" si="65"/>
        <v>492600</v>
      </c>
      <c r="BT44" s="57">
        <f t="shared" si="65"/>
        <v>520800</v>
      </c>
      <c r="BU44" s="57">
        <f t="shared" si="65"/>
        <v>549000</v>
      </c>
      <c r="BV44" s="57">
        <f t="shared" si="65"/>
        <v>580200</v>
      </c>
    </row>
    <row r="45" spans="1:74" s="57" customFormat="1" ht="12.75">
      <c r="A45" s="85" t="s">
        <v>96</v>
      </c>
      <c r="B45" s="58">
        <v>0.1275</v>
      </c>
      <c r="C45" s="57">
        <f>C44*PAYROLL_COST</f>
        <v>3774</v>
      </c>
      <c r="D45" s="57">
        <f aca="true" t="shared" si="66" ref="D45:AV45">D44*PAYROLL_COST</f>
        <v>3774</v>
      </c>
      <c r="E45" s="57">
        <f t="shared" si="66"/>
        <v>3774</v>
      </c>
      <c r="F45" s="57">
        <f t="shared" si="66"/>
        <v>3850.5</v>
      </c>
      <c r="G45" s="57">
        <f t="shared" si="66"/>
        <v>3850.5</v>
      </c>
      <c r="H45" s="57">
        <f t="shared" si="66"/>
        <v>4309.5</v>
      </c>
      <c r="I45" s="57">
        <f t="shared" si="66"/>
        <v>4233</v>
      </c>
      <c r="J45" s="57">
        <f t="shared" si="66"/>
        <v>4615.5</v>
      </c>
      <c r="K45" s="57">
        <f t="shared" si="66"/>
        <v>4768.5</v>
      </c>
      <c r="L45" s="57">
        <f t="shared" si="66"/>
        <v>4845</v>
      </c>
      <c r="M45" s="57">
        <f t="shared" si="66"/>
        <v>4921.5</v>
      </c>
      <c r="N45" s="57">
        <f t="shared" si="66"/>
        <v>4998</v>
      </c>
      <c r="O45" s="57">
        <f t="shared" si="66"/>
        <v>5151</v>
      </c>
      <c r="P45" s="57">
        <f t="shared" si="66"/>
        <v>5227.5</v>
      </c>
      <c r="Q45" s="57">
        <f t="shared" si="66"/>
        <v>5380.5</v>
      </c>
      <c r="R45" s="57">
        <f t="shared" si="66"/>
        <v>5533.5</v>
      </c>
      <c r="S45" s="57">
        <f t="shared" si="66"/>
        <v>5686.5</v>
      </c>
      <c r="T45" s="57">
        <f t="shared" si="66"/>
        <v>6579</v>
      </c>
      <c r="U45" s="57">
        <f t="shared" si="66"/>
        <v>6732</v>
      </c>
      <c r="V45" s="57">
        <f t="shared" si="66"/>
        <v>6961.5</v>
      </c>
      <c r="W45" s="57">
        <f t="shared" si="66"/>
        <v>7191</v>
      </c>
      <c r="X45" s="57">
        <f t="shared" si="66"/>
        <v>7420.5</v>
      </c>
      <c r="Y45" s="57">
        <f t="shared" si="66"/>
        <v>7650</v>
      </c>
      <c r="Z45" s="57">
        <f t="shared" si="66"/>
        <v>8032.5</v>
      </c>
      <c r="AA45" s="57">
        <f t="shared" si="66"/>
        <v>8185.5</v>
      </c>
      <c r="AB45" s="57">
        <f t="shared" si="66"/>
        <v>8568</v>
      </c>
      <c r="AC45" s="57">
        <f t="shared" si="66"/>
        <v>8874</v>
      </c>
      <c r="AD45" s="57">
        <f t="shared" si="66"/>
        <v>9103.5</v>
      </c>
      <c r="AE45" s="57">
        <f t="shared" si="66"/>
        <v>9486</v>
      </c>
      <c r="AF45" s="57">
        <f t="shared" si="66"/>
        <v>9792</v>
      </c>
      <c r="AG45" s="57">
        <f t="shared" si="66"/>
        <v>10174.5</v>
      </c>
      <c r="AH45" s="57">
        <f t="shared" si="66"/>
        <v>10710</v>
      </c>
      <c r="AI45" s="57">
        <f t="shared" si="66"/>
        <v>11092.5</v>
      </c>
      <c r="AJ45" s="57">
        <f t="shared" si="66"/>
        <v>11551.5</v>
      </c>
      <c r="AK45" s="57">
        <f t="shared" si="66"/>
        <v>12010.5</v>
      </c>
      <c r="AL45" s="57">
        <f t="shared" si="66"/>
        <v>12469.5</v>
      </c>
      <c r="AM45" s="57">
        <f t="shared" si="66"/>
        <v>13158</v>
      </c>
      <c r="AN45" s="57">
        <f t="shared" si="66"/>
        <v>13693.5</v>
      </c>
      <c r="AO45" s="57">
        <f t="shared" si="66"/>
        <v>14229</v>
      </c>
      <c r="AP45" s="57">
        <f t="shared" si="66"/>
        <v>14994</v>
      </c>
      <c r="AQ45" s="57">
        <f t="shared" si="66"/>
        <v>15682.5</v>
      </c>
      <c r="AR45" s="57">
        <f t="shared" si="66"/>
        <v>16371</v>
      </c>
      <c r="AS45" s="57">
        <f t="shared" si="66"/>
        <v>17212.5</v>
      </c>
      <c r="AT45" s="57">
        <f t="shared" si="66"/>
        <v>17977.5</v>
      </c>
      <c r="AU45" s="57">
        <f t="shared" si="66"/>
        <v>18895.5</v>
      </c>
      <c r="AV45" s="57">
        <f t="shared" si="66"/>
        <v>19813.5</v>
      </c>
      <c r="AW45" s="57">
        <f aca="true" t="shared" si="67" ref="AW45:BM45">AW44*PAYROLL_COST</f>
        <v>20655</v>
      </c>
      <c r="AX45" s="57">
        <f t="shared" si="67"/>
        <v>21802.5</v>
      </c>
      <c r="AY45" s="57">
        <f t="shared" si="67"/>
        <v>22797</v>
      </c>
      <c r="AZ45" s="57">
        <f t="shared" si="67"/>
        <v>23944.5</v>
      </c>
      <c r="BA45" s="57">
        <f t="shared" si="67"/>
        <v>25168.5</v>
      </c>
      <c r="BB45" s="57">
        <f t="shared" si="67"/>
        <v>26392.5</v>
      </c>
      <c r="BC45" s="57">
        <f t="shared" si="67"/>
        <v>27769.5</v>
      </c>
      <c r="BD45" s="57">
        <f t="shared" si="67"/>
        <v>29223</v>
      </c>
      <c r="BE45" s="57">
        <f t="shared" si="67"/>
        <v>30600</v>
      </c>
      <c r="BF45" s="57">
        <f t="shared" si="67"/>
        <v>32130</v>
      </c>
      <c r="BG45" s="57">
        <f t="shared" si="67"/>
        <v>33813</v>
      </c>
      <c r="BH45" s="57">
        <f t="shared" si="67"/>
        <v>35572.5</v>
      </c>
      <c r="BI45" s="57">
        <f t="shared" si="67"/>
        <v>37485</v>
      </c>
      <c r="BJ45" s="57">
        <f t="shared" si="67"/>
        <v>39321</v>
      </c>
      <c r="BK45" s="57">
        <f t="shared" si="67"/>
        <v>41310</v>
      </c>
      <c r="BL45" s="57">
        <f t="shared" si="67"/>
        <v>43452</v>
      </c>
      <c r="BM45" s="57">
        <f t="shared" si="67"/>
        <v>45900</v>
      </c>
      <c r="BN45" s="57">
        <f aca="true" t="shared" si="68" ref="BN45:BV45">BN44*PAYROLL_COST</f>
        <v>48271.5</v>
      </c>
      <c r="BO45" s="57">
        <f t="shared" si="68"/>
        <v>50872.5</v>
      </c>
      <c r="BP45" s="57">
        <f t="shared" si="68"/>
        <v>53550</v>
      </c>
      <c r="BQ45" s="57">
        <f t="shared" si="68"/>
        <v>56533.5</v>
      </c>
      <c r="BR45" s="57">
        <f t="shared" si="68"/>
        <v>59517</v>
      </c>
      <c r="BS45" s="57">
        <f t="shared" si="68"/>
        <v>62806.5</v>
      </c>
      <c r="BT45" s="57">
        <f t="shared" si="68"/>
        <v>66402</v>
      </c>
      <c r="BU45" s="57">
        <f t="shared" si="68"/>
        <v>69997.5</v>
      </c>
      <c r="BV45" s="57">
        <f t="shared" si="68"/>
        <v>73975.5</v>
      </c>
    </row>
    <row r="46" spans="1:74" s="57" customFormat="1" ht="12.75">
      <c r="A46" s="85" t="s">
        <v>97</v>
      </c>
      <c r="C46" s="57">
        <f>C45+C44</f>
        <v>33374</v>
      </c>
      <c r="D46" s="57">
        <f aca="true" t="shared" si="69" ref="D46:AV46">D45+D44</f>
        <v>33374</v>
      </c>
      <c r="E46" s="57">
        <f t="shared" si="69"/>
        <v>33374</v>
      </c>
      <c r="F46" s="57">
        <f t="shared" si="69"/>
        <v>34050.5</v>
      </c>
      <c r="G46" s="57">
        <f t="shared" si="69"/>
        <v>34050.5</v>
      </c>
      <c r="H46" s="57">
        <f t="shared" si="69"/>
        <v>38109.5</v>
      </c>
      <c r="I46" s="57">
        <f t="shared" si="69"/>
        <v>37433</v>
      </c>
      <c r="J46" s="57">
        <f t="shared" si="69"/>
        <v>40815.5</v>
      </c>
      <c r="K46" s="57">
        <f t="shared" si="69"/>
        <v>42168.5</v>
      </c>
      <c r="L46" s="57">
        <f t="shared" si="69"/>
        <v>42845</v>
      </c>
      <c r="M46" s="57">
        <f t="shared" si="69"/>
        <v>43521.5</v>
      </c>
      <c r="N46" s="57">
        <f t="shared" si="69"/>
        <v>44198</v>
      </c>
      <c r="O46" s="57">
        <f t="shared" si="69"/>
        <v>45551</v>
      </c>
      <c r="P46" s="57">
        <f t="shared" si="69"/>
        <v>46227.5</v>
      </c>
      <c r="Q46" s="57">
        <f t="shared" si="69"/>
        <v>47580.5</v>
      </c>
      <c r="R46" s="57">
        <f t="shared" si="69"/>
        <v>48933.5</v>
      </c>
      <c r="S46" s="57">
        <f t="shared" si="69"/>
        <v>50286.5</v>
      </c>
      <c r="T46" s="57">
        <f t="shared" si="69"/>
        <v>58179</v>
      </c>
      <c r="U46" s="57">
        <f t="shared" si="69"/>
        <v>59532</v>
      </c>
      <c r="V46" s="57">
        <f t="shared" si="69"/>
        <v>61561.5</v>
      </c>
      <c r="W46" s="57">
        <f t="shared" si="69"/>
        <v>63591</v>
      </c>
      <c r="X46" s="57">
        <f t="shared" si="69"/>
        <v>65620.5</v>
      </c>
      <c r="Y46" s="57">
        <f t="shared" si="69"/>
        <v>67650</v>
      </c>
      <c r="Z46" s="57">
        <f t="shared" si="69"/>
        <v>71032.5</v>
      </c>
      <c r="AA46" s="57">
        <f t="shared" si="69"/>
        <v>72385.5</v>
      </c>
      <c r="AB46" s="57">
        <f t="shared" si="69"/>
        <v>75768</v>
      </c>
      <c r="AC46" s="57">
        <f t="shared" si="69"/>
        <v>78474</v>
      </c>
      <c r="AD46" s="57">
        <f t="shared" si="69"/>
        <v>80503.5</v>
      </c>
      <c r="AE46" s="57">
        <f t="shared" si="69"/>
        <v>83886</v>
      </c>
      <c r="AF46" s="57">
        <f t="shared" si="69"/>
        <v>86592</v>
      </c>
      <c r="AG46" s="57">
        <f t="shared" si="69"/>
        <v>89974.5</v>
      </c>
      <c r="AH46" s="57">
        <f t="shared" si="69"/>
        <v>94710</v>
      </c>
      <c r="AI46" s="57">
        <f t="shared" si="69"/>
        <v>98092.5</v>
      </c>
      <c r="AJ46" s="57">
        <f t="shared" si="69"/>
        <v>102151.5</v>
      </c>
      <c r="AK46" s="57">
        <f t="shared" si="69"/>
        <v>106210.5</v>
      </c>
      <c r="AL46" s="57">
        <f t="shared" si="69"/>
        <v>110269.5</v>
      </c>
      <c r="AM46" s="57">
        <f t="shared" si="69"/>
        <v>116358</v>
      </c>
      <c r="AN46" s="57">
        <f t="shared" si="69"/>
        <v>121093.5</v>
      </c>
      <c r="AO46" s="57">
        <f t="shared" si="69"/>
        <v>125829</v>
      </c>
      <c r="AP46" s="57">
        <f t="shared" si="69"/>
        <v>132594</v>
      </c>
      <c r="AQ46" s="57">
        <f t="shared" si="69"/>
        <v>138682.5</v>
      </c>
      <c r="AR46" s="57">
        <f t="shared" si="69"/>
        <v>144771</v>
      </c>
      <c r="AS46" s="57">
        <f t="shared" si="69"/>
        <v>152212.5</v>
      </c>
      <c r="AT46" s="57">
        <f t="shared" si="69"/>
        <v>158977.5</v>
      </c>
      <c r="AU46" s="57">
        <f t="shared" si="69"/>
        <v>167095.5</v>
      </c>
      <c r="AV46" s="57">
        <f t="shared" si="69"/>
        <v>175213.5</v>
      </c>
      <c r="AW46" s="57">
        <f aca="true" t="shared" si="70" ref="AW46:BM46">AW45+AW44</f>
        <v>182655</v>
      </c>
      <c r="AX46" s="57">
        <f t="shared" si="70"/>
        <v>192802.5</v>
      </c>
      <c r="AY46" s="57">
        <f t="shared" si="70"/>
        <v>201597</v>
      </c>
      <c r="AZ46" s="57">
        <f t="shared" si="70"/>
        <v>211744.5</v>
      </c>
      <c r="BA46" s="57">
        <f t="shared" si="70"/>
        <v>222568.5</v>
      </c>
      <c r="BB46" s="57">
        <f t="shared" si="70"/>
        <v>233392.5</v>
      </c>
      <c r="BC46" s="57">
        <f t="shared" si="70"/>
        <v>245569.5</v>
      </c>
      <c r="BD46" s="57">
        <f t="shared" si="70"/>
        <v>258423</v>
      </c>
      <c r="BE46" s="57">
        <f t="shared" si="70"/>
        <v>270600</v>
      </c>
      <c r="BF46" s="57">
        <f t="shared" si="70"/>
        <v>284130</v>
      </c>
      <c r="BG46" s="57">
        <f t="shared" si="70"/>
        <v>299013</v>
      </c>
      <c r="BH46" s="57">
        <f t="shared" si="70"/>
        <v>314572.5</v>
      </c>
      <c r="BI46" s="57">
        <f t="shared" si="70"/>
        <v>331485</v>
      </c>
      <c r="BJ46" s="57">
        <f t="shared" si="70"/>
        <v>347721</v>
      </c>
      <c r="BK46" s="57">
        <f t="shared" si="70"/>
        <v>365310</v>
      </c>
      <c r="BL46" s="57">
        <f t="shared" si="70"/>
        <v>384252</v>
      </c>
      <c r="BM46" s="57">
        <f t="shared" si="70"/>
        <v>405900</v>
      </c>
      <c r="BN46" s="57">
        <f aca="true" t="shared" si="71" ref="BN46:BV46">BN45+BN44</f>
        <v>426871.5</v>
      </c>
      <c r="BO46" s="57">
        <f t="shared" si="71"/>
        <v>449872.5</v>
      </c>
      <c r="BP46" s="57">
        <f t="shared" si="71"/>
        <v>473550</v>
      </c>
      <c r="BQ46" s="57">
        <f t="shared" si="71"/>
        <v>499933.5</v>
      </c>
      <c r="BR46" s="57">
        <f t="shared" si="71"/>
        <v>526317</v>
      </c>
      <c r="BS46" s="57">
        <f t="shared" si="71"/>
        <v>555406.5</v>
      </c>
      <c r="BT46" s="57">
        <f t="shared" si="71"/>
        <v>587202</v>
      </c>
      <c r="BU46" s="57">
        <f t="shared" si="71"/>
        <v>618997.5</v>
      </c>
      <c r="BV46" s="57">
        <f t="shared" si="71"/>
        <v>654175.5</v>
      </c>
    </row>
    <row r="47" spans="1:74" s="57" customFormat="1" ht="12.75">
      <c r="A47" s="85" t="s">
        <v>98</v>
      </c>
      <c r="B47" s="56">
        <v>1000</v>
      </c>
      <c r="C47" s="57">
        <f>$B$47*(SUM(C33:C36))</f>
        <v>4000</v>
      </c>
      <c r="D47" s="57">
        <f aca="true" t="shared" si="72" ref="D47:AV47">$B$47*(SUM(D33:D36))</f>
        <v>4000</v>
      </c>
      <c r="E47" s="57">
        <f t="shared" si="72"/>
        <v>4000</v>
      </c>
      <c r="F47" s="57">
        <f t="shared" si="72"/>
        <v>4000</v>
      </c>
      <c r="G47" s="57">
        <f t="shared" si="72"/>
        <v>4000</v>
      </c>
      <c r="H47" s="57">
        <f t="shared" si="72"/>
        <v>4000</v>
      </c>
      <c r="I47" s="57">
        <f t="shared" si="72"/>
        <v>4000</v>
      </c>
      <c r="J47" s="57">
        <f t="shared" si="72"/>
        <v>4000</v>
      </c>
      <c r="K47" s="57">
        <f t="shared" si="72"/>
        <v>4000</v>
      </c>
      <c r="L47" s="57">
        <f t="shared" si="72"/>
        <v>4000</v>
      </c>
      <c r="M47" s="57">
        <f t="shared" si="72"/>
        <v>4000</v>
      </c>
      <c r="N47" s="57">
        <f t="shared" si="72"/>
        <v>4000</v>
      </c>
      <c r="O47" s="57">
        <f t="shared" si="72"/>
        <v>4000</v>
      </c>
      <c r="P47" s="57">
        <f t="shared" si="72"/>
        <v>4000</v>
      </c>
      <c r="Q47" s="57">
        <f t="shared" si="72"/>
        <v>4000</v>
      </c>
      <c r="R47" s="57">
        <f t="shared" si="72"/>
        <v>4000</v>
      </c>
      <c r="S47" s="57">
        <f t="shared" si="72"/>
        <v>4000</v>
      </c>
      <c r="T47" s="57">
        <f t="shared" si="72"/>
        <v>4000</v>
      </c>
      <c r="U47" s="57">
        <f t="shared" si="72"/>
        <v>4000</v>
      </c>
      <c r="V47" s="57">
        <f t="shared" si="72"/>
        <v>4000</v>
      </c>
      <c r="W47" s="57">
        <f t="shared" si="72"/>
        <v>4000</v>
      </c>
      <c r="X47" s="57">
        <f t="shared" si="72"/>
        <v>4000</v>
      </c>
      <c r="Y47" s="57">
        <f t="shared" si="72"/>
        <v>4000</v>
      </c>
      <c r="Z47" s="57">
        <f t="shared" si="72"/>
        <v>4000</v>
      </c>
      <c r="AA47" s="57">
        <f t="shared" si="72"/>
        <v>4000</v>
      </c>
      <c r="AB47" s="57">
        <f t="shared" si="72"/>
        <v>4000</v>
      </c>
      <c r="AC47" s="57">
        <f t="shared" si="72"/>
        <v>4000</v>
      </c>
      <c r="AD47" s="57">
        <f t="shared" si="72"/>
        <v>4000</v>
      </c>
      <c r="AE47" s="57">
        <f t="shared" si="72"/>
        <v>4000</v>
      </c>
      <c r="AF47" s="57">
        <f t="shared" si="72"/>
        <v>4000</v>
      </c>
      <c r="AG47" s="57">
        <f t="shared" si="72"/>
        <v>4000</v>
      </c>
      <c r="AH47" s="57">
        <f t="shared" si="72"/>
        <v>4000</v>
      </c>
      <c r="AI47" s="57">
        <f t="shared" si="72"/>
        <v>4000</v>
      </c>
      <c r="AJ47" s="57">
        <f t="shared" si="72"/>
        <v>4000</v>
      </c>
      <c r="AK47" s="57">
        <f t="shared" si="72"/>
        <v>4000</v>
      </c>
      <c r="AL47" s="57">
        <f t="shared" si="72"/>
        <v>4000</v>
      </c>
      <c r="AM47" s="57">
        <f t="shared" si="72"/>
        <v>4000</v>
      </c>
      <c r="AN47" s="57">
        <f t="shared" si="72"/>
        <v>4000</v>
      </c>
      <c r="AO47" s="57">
        <f t="shared" si="72"/>
        <v>4000</v>
      </c>
      <c r="AP47" s="57">
        <f t="shared" si="72"/>
        <v>4000</v>
      </c>
      <c r="AQ47" s="57">
        <f t="shared" si="72"/>
        <v>4000</v>
      </c>
      <c r="AR47" s="57">
        <f t="shared" si="72"/>
        <v>4000</v>
      </c>
      <c r="AS47" s="57">
        <f t="shared" si="72"/>
        <v>4000</v>
      </c>
      <c r="AT47" s="57">
        <f t="shared" si="72"/>
        <v>4000</v>
      </c>
      <c r="AU47" s="57">
        <f t="shared" si="72"/>
        <v>4000</v>
      </c>
      <c r="AV47" s="57">
        <f t="shared" si="72"/>
        <v>4000</v>
      </c>
      <c r="AW47" s="57">
        <f aca="true" t="shared" si="73" ref="AW47:BO47">$B$47*(SUM(AW33:AW36))</f>
        <v>4000</v>
      </c>
      <c r="AX47" s="57">
        <f t="shared" si="73"/>
        <v>4000</v>
      </c>
      <c r="AY47" s="57">
        <f t="shared" si="73"/>
        <v>4000</v>
      </c>
      <c r="AZ47" s="57">
        <f t="shared" si="73"/>
        <v>4000</v>
      </c>
      <c r="BA47" s="57">
        <f t="shared" si="73"/>
        <v>4000</v>
      </c>
      <c r="BB47" s="57">
        <f t="shared" si="73"/>
        <v>4000</v>
      </c>
      <c r="BC47" s="57">
        <f t="shared" si="73"/>
        <v>4000</v>
      </c>
      <c r="BD47" s="57">
        <f t="shared" si="73"/>
        <v>4000</v>
      </c>
      <c r="BE47" s="57">
        <f t="shared" si="73"/>
        <v>4000</v>
      </c>
      <c r="BF47" s="57">
        <f t="shared" si="73"/>
        <v>4000</v>
      </c>
      <c r="BG47" s="57">
        <f t="shared" si="73"/>
        <v>4000</v>
      </c>
      <c r="BH47" s="57">
        <f t="shared" si="73"/>
        <v>4000</v>
      </c>
      <c r="BI47" s="57">
        <f t="shared" si="73"/>
        <v>4000</v>
      </c>
      <c r="BJ47" s="57">
        <f t="shared" si="73"/>
        <v>4000</v>
      </c>
      <c r="BK47" s="57">
        <f t="shared" si="73"/>
        <v>4000</v>
      </c>
      <c r="BL47" s="57">
        <f t="shared" si="73"/>
        <v>4000</v>
      </c>
      <c r="BM47" s="57">
        <f t="shared" si="73"/>
        <v>4000</v>
      </c>
      <c r="BN47" s="57">
        <f t="shared" si="73"/>
        <v>4000</v>
      </c>
      <c r="BO47" s="57">
        <f t="shared" si="73"/>
        <v>4000</v>
      </c>
      <c r="BP47" s="57">
        <f aca="true" t="shared" si="74" ref="BP47:BU47">$B$47*(SUM(BP33:BP36))</f>
        <v>4000</v>
      </c>
      <c r="BQ47" s="57">
        <f t="shared" si="74"/>
        <v>4000</v>
      </c>
      <c r="BR47" s="57">
        <f t="shared" si="74"/>
        <v>4000</v>
      </c>
      <c r="BS47" s="57">
        <f t="shared" si="74"/>
        <v>4000</v>
      </c>
      <c r="BT47" s="57">
        <f t="shared" si="74"/>
        <v>4000</v>
      </c>
      <c r="BU47" s="57">
        <f t="shared" si="74"/>
        <v>4000</v>
      </c>
      <c r="BV47" s="57">
        <f>$B$47*(SUM(BV33:BV36))</f>
        <v>4000</v>
      </c>
    </row>
    <row r="48" s="51" customFormat="1" ht="12.75">
      <c r="A48" s="77"/>
    </row>
    <row r="49" spans="1:74" s="37" customFormat="1" ht="13.5" thickBot="1">
      <c r="A49" s="44" t="s">
        <v>99</v>
      </c>
      <c r="C49" s="37">
        <f>SUM(C44:C47)</f>
        <v>70748</v>
      </c>
      <c r="D49" s="37">
        <f aca="true" t="shared" si="75" ref="D49:BO49">SUM(D44:D47)</f>
        <v>70748</v>
      </c>
      <c r="E49" s="37">
        <f t="shared" si="75"/>
        <v>70748</v>
      </c>
      <c r="F49" s="37">
        <f t="shared" si="75"/>
        <v>72101</v>
      </c>
      <c r="G49" s="37">
        <f t="shared" si="75"/>
        <v>72101</v>
      </c>
      <c r="H49" s="37">
        <f t="shared" si="75"/>
        <v>80219</v>
      </c>
      <c r="I49" s="37">
        <f t="shared" si="75"/>
        <v>78866</v>
      </c>
      <c r="J49" s="37">
        <f t="shared" si="75"/>
        <v>85631</v>
      </c>
      <c r="K49" s="37">
        <f t="shared" si="75"/>
        <v>88337</v>
      </c>
      <c r="L49" s="37">
        <f t="shared" si="75"/>
        <v>89690</v>
      </c>
      <c r="M49" s="37">
        <f t="shared" si="75"/>
        <v>91043</v>
      </c>
      <c r="N49" s="37">
        <f t="shared" si="75"/>
        <v>92396</v>
      </c>
      <c r="O49" s="37">
        <f t="shared" si="75"/>
        <v>95102</v>
      </c>
      <c r="P49" s="37">
        <f t="shared" si="75"/>
        <v>96455</v>
      </c>
      <c r="Q49" s="37">
        <f t="shared" si="75"/>
        <v>99161</v>
      </c>
      <c r="R49" s="37">
        <f t="shared" si="75"/>
        <v>101867</v>
      </c>
      <c r="S49" s="37">
        <f t="shared" si="75"/>
        <v>104573</v>
      </c>
      <c r="T49" s="37">
        <f t="shared" si="75"/>
        <v>120358</v>
      </c>
      <c r="U49" s="37">
        <f t="shared" si="75"/>
        <v>123064</v>
      </c>
      <c r="V49" s="37">
        <f t="shared" si="75"/>
        <v>127123</v>
      </c>
      <c r="W49" s="37">
        <f t="shared" si="75"/>
        <v>131182</v>
      </c>
      <c r="X49" s="37">
        <f t="shared" si="75"/>
        <v>135241</v>
      </c>
      <c r="Y49" s="37">
        <f t="shared" si="75"/>
        <v>139300</v>
      </c>
      <c r="Z49" s="37">
        <f t="shared" si="75"/>
        <v>146065</v>
      </c>
      <c r="AA49" s="37">
        <f t="shared" si="75"/>
        <v>148771</v>
      </c>
      <c r="AB49" s="37">
        <f t="shared" si="75"/>
        <v>155536</v>
      </c>
      <c r="AC49" s="37">
        <f t="shared" si="75"/>
        <v>160948</v>
      </c>
      <c r="AD49" s="37">
        <f t="shared" si="75"/>
        <v>165007</v>
      </c>
      <c r="AE49" s="37">
        <f t="shared" si="75"/>
        <v>171772</v>
      </c>
      <c r="AF49" s="37">
        <f t="shared" si="75"/>
        <v>177184</v>
      </c>
      <c r="AG49" s="37">
        <f t="shared" si="75"/>
        <v>183949</v>
      </c>
      <c r="AH49" s="37">
        <f t="shared" si="75"/>
        <v>193420</v>
      </c>
      <c r="AI49" s="37">
        <f t="shared" si="75"/>
        <v>200185</v>
      </c>
      <c r="AJ49" s="37">
        <f t="shared" si="75"/>
        <v>208303</v>
      </c>
      <c r="AK49" s="37">
        <f t="shared" si="75"/>
        <v>216421</v>
      </c>
      <c r="AL49" s="37">
        <f t="shared" si="75"/>
        <v>224539</v>
      </c>
      <c r="AM49" s="37">
        <f t="shared" si="75"/>
        <v>236716</v>
      </c>
      <c r="AN49" s="37">
        <f t="shared" si="75"/>
        <v>246187</v>
      </c>
      <c r="AO49" s="37">
        <f t="shared" si="75"/>
        <v>255658</v>
      </c>
      <c r="AP49" s="37">
        <f t="shared" si="75"/>
        <v>269188</v>
      </c>
      <c r="AQ49" s="37">
        <f t="shared" si="75"/>
        <v>281365</v>
      </c>
      <c r="AR49" s="37">
        <f t="shared" si="75"/>
        <v>293542</v>
      </c>
      <c r="AS49" s="37">
        <f t="shared" si="75"/>
        <v>308425</v>
      </c>
      <c r="AT49" s="37">
        <f t="shared" si="75"/>
        <v>321955</v>
      </c>
      <c r="AU49" s="37">
        <f t="shared" si="75"/>
        <v>338191</v>
      </c>
      <c r="AV49" s="37">
        <f t="shared" si="75"/>
        <v>354427</v>
      </c>
      <c r="AW49" s="37">
        <f t="shared" si="75"/>
        <v>369310</v>
      </c>
      <c r="AX49" s="37">
        <f t="shared" si="75"/>
        <v>389605</v>
      </c>
      <c r="AY49" s="37">
        <f t="shared" si="75"/>
        <v>407194</v>
      </c>
      <c r="AZ49" s="37">
        <f t="shared" si="75"/>
        <v>427489</v>
      </c>
      <c r="BA49" s="37">
        <f t="shared" si="75"/>
        <v>449137</v>
      </c>
      <c r="BB49" s="37">
        <f t="shared" si="75"/>
        <v>470785</v>
      </c>
      <c r="BC49" s="37">
        <f t="shared" si="75"/>
        <v>495139</v>
      </c>
      <c r="BD49" s="37">
        <f t="shared" si="75"/>
        <v>520846</v>
      </c>
      <c r="BE49" s="37">
        <f t="shared" si="75"/>
        <v>545200</v>
      </c>
      <c r="BF49" s="37">
        <f t="shared" si="75"/>
        <v>572260</v>
      </c>
      <c r="BG49" s="37">
        <f t="shared" si="75"/>
        <v>602026</v>
      </c>
      <c r="BH49" s="37">
        <f t="shared" si="75"/>
        <v>633145</v>
      </c>
      <c r="BI49" s="37">
        <f t="shared" si="75"/>
        <v>666970</v>
      </c>
      <c r="BJ49" s="37">
        <f t="shared" si="75"/>
        <v>699442</v>
      </c>
      <c r="BK49" s="37">
        <f t="shared" si="75"/>
        <v>734620</v>
      </c>
      <c r="BL49" s="37">
        <f t="shared" si="75"/>
        <v>772504</v>
      </c>
      <c r="BM49" s="37">
        <f t="shared" si="75"/>
        <v>815800</v>
      </c>
      <c r="BN49" s="37">
        <f t="shared" si="75"/>
        <v>857743</v>
      </c>
      <c r="BO49" s="37">
        <f t="shared" si="75"/>
        <v>903745</v>
      </c>
      <c r="BP49" s="37">
        <f aca="true" t="shared" si="76" ref="BP49:BU49">SUM(BP44:BP47)</f>
        <v>951100</v>
      </c>
      <c r="BQ49" s="37">
        <f t="shared" si="76"/>
        <v>1003867</v>
      </c>
      <c r="BR49" s="37">
        <f t="shared" si="76"/>
        <v>1056634</v>
      </c>
      <c r="BS49" s="37">
        <f t="shared" si="76"/>
        <v>1114813</v>
      </c>
      <c r="BT49" s="37">
        <f t="shared" si="76"/>
        <v>1178404</v>
      </c>
      <c r="BU49" s="37">
        <f t="shared" si="76"/>
        <v>1241995</v>
      </c>
      <c r="BV49" s="37">
        <f>SUM(BV44:BV47)</f>
        <v>1312351</v>
      </c>
    </row>
    <row r="50" s="81" customFormat="1" ht="16.5" thickTop="1">
      <c r="A50" s="80" t="s">
        <v>100</v>
      </c>
    </row>
    <row r="51" spans="1:74" s="51" customFormat="1" ht="12.75">
      <c r="A51" s="77" t="s">
        <v>101</v>
      </c>
      <c r="B51" s="51">
        <v>1000</v>
      </c>
      <c r="C51" s="51">
        <f aca="true" t="shared" si="77" ref="C51:AH51">HOUSING_COST</f>
        <v>1000</v>
      </c>
      <c r="D51" s="51">
        <f t="shared" si="77"/>
        <v>1000</v>
      </c>
      <c r="E51" s="51">
        <f t="shared" si="77"/>
        <v>1000</v>
      </c>
      <c r="F51" s="51">
        <f t="shared" si="77"/>
        <v>1000</v>
      </c>
      <c r="G51" s="51">
        <f t="shared" si="77"/>
        <v>1000</v>
      </c>
      <c r="H51" s="51">
        <f t="shared" si="77"/>
        <v>1000</v>
      </c>
      <c r="I51" s="51">
        <f t="shared" si="77"/>
        <v>1000</v>
      </c>
      <c r="J51" s="51">
        <f t="shared" si="77"/>
        <v>1000</v>
      </c>
      <c r="K51" s="51">
        <f t="shared" si="77"/>
        <v>1000</v>
      </c>
      <c r="L51" s="51">
        <f t="shared" si="77"/>
        <v>1000</v>
      </c>
      <c r="M51" s="51">
        <f t="shared" si="77"/>
        <v>1000</v>
      </c>
      <c r="N51" s="51">
        <f t="shared" si="77"/>
        <v>1000</v>
      </c>
      <c r="O51" s="51">
        <f t="shared" si="77"/>
        <v>1000</v>
      </c>
      <c r="P51" s="51">
        <f t="shared" si="77"/>
        <v>1000</v>
      </c>
      <c r="Q51" s="51">
        <f t="shared" si="77"/>
        <v>1000</v>
      </c>
      <c r="R51" s="51">
        <f t="shared" si="77"/>
        <v>1000</v>
      </c>
      <c r="S51" s="51">
        <f t="shared" si="77"/>
        <v>1000</v>
      </c>
      <c r="T51" s="51">
        <f t="shared" si="77"/>
        <v>1000</v>
      </c>
      <c r="U51" s="51">
        <f t="shared" si="77"/>
        <v>1000</v>
      </c>
      <c r="V51" s="51">
        <f t="shared" si="77"/>
        <v>1000</v>
      </c>
      <c r="W51" s="51">
        <f t="shared" si="77"/>
        <v>1000</v>
      </c>
      <c r="X51" s="51">
        <f t="shared" si="77"/>
        <v>1000</v>
      </c>
      <c r="Y51" s="51">
        <f t="shared" si="77"/>
        <v>1000</v>
      </c>
      <c r="Z51" s="51">
        <f t="shared" si="77"/>
        <v>1000</v>
      </c>
      <c r="AA51" s="51">
        <f t="shared" si="77"/>
        <v>1000</v>
      </c>
      <c r="AB51" s="51">
        <f t="shared" si="77"/>
        <v>1000</v>
      </c>
      <c r="AC51" s="51">
        <f t="shared" si="77"/>
        <v>1000</v>
      </c>
      <c r="AD51" s="51">
        <f t="shared" si="77"/>
        <v>1000</v>
      </c>
      <c r="AE51" s="51">
        <f t="shared" si="77"/>
        <v>1000</v>
      </c>
      <c r="AF51" s="51">
        <f t="shared" si="77"/>
        <v>1000</v>
      </c>
      <c r="AG51" s="51">
        <f t="shared" si="77"/>
        <v>1000</v>
      </c>
      <c r="AH51" s="51">
        <f t="shared" si="77"/>
        <v>1000</v>
      </c>
      <c r="AI51" s="51">
        <f aca="true" t="shared" si="78" ref="AI51:BN51">HOUSING_COST</f>
        <v>1000</v>
      </c>
      <c r="AJ51" s="51">
        <f t="shared" si="78"/>
        <v>1000</v>
      </c>
      <c r="AK51" s="51">
        <f t="shared" si="78"/>
        <v>1000</v>
      </c>
      <c r="AL51" s="51">
        <f t="shared" si="78"/>
        <v>1000</v>
      </c>
      <c r="AM51" s="51">
        <f t="shared" si="78"/>
        <v>1000</v>
      </c>
      <c r="AN51" s="51">
        <f t="shared" si="78"/>
        <v>1000</v>
      </c>
      <c r="AO51" s="51">
        <f t="shared" si="78"/>
        <v>1000</v>
      </c>
      <c r="AP51" s="51">
        <f t="shared" si="78"/>
        <v>1000</v>
      </c>
      <c r="AQ51" s="51">
        <f t="shared" si="78"/>
        <v>1000</v>
      </c>
      <c r="AR51" s="51">
        <f t="shared" si="78"/>
        <v>1000</v>
      </c>
      <c r="AS51" s="51">
        <f t="shared" si="78"/>
        <v>1000</v>
      </c>
      <c r="AT51" s="51">
        <f t="shared" si="78"/>
        <v>1000</v>
      </c>
      <c r="AU51" s="51">
        <f t="shared" si="78"/>
        <v>1000</v>
      </c>
      <c r="AV51" s="51">
        <f t="shared" si="78"/>
        <v>1000</v>
      </c>
      <c r="AW51" s="51">
        <f t="shared" si="78"/>
        <v>1000</v>
      </c>
      <c r="AX51" s="51">
        <f t="shared" si="78"/>
        <v>1000</v>
      </c>
      <c r="AY51" s="51">
        <f t="shared" si="78"/>
        <v>1000</v>
      </c>
      <c r="AZ51" s="51">
        <f t="shared" si="78"/>
        <v>1000</v>
      </c>
      <c r="BA51" s="51">
        <f t="shared" si="78"/>
        <v>1000</v>
      </c>
      <c r="BB51" s="51">
        <f t="shared" si="78"/>
        <v>1000</v>
      </c>
      <c r="BC51" s="51">
        <f t="shared" si="78"/>
        <v>1000</v>
      </c>
      <c r="BD51" s="51">
        <f t="shared" si="78"/>
        <v>1000</v>
      </c>
      <c r="BE51" s="51">
        <f t="shared" si="78"/>
        <v>1000</v>
      </c>
      <c r="BF51" s="51">
        <f t="shared" si="78"/>
        <v>1000</v>
      </c>
      <c r="BG51" s="51">
        <f t="shared" si="78"/>
        <v>1000</v>
      </c>
      <c r="BH51" s="51">
        <f t="shared" si="78"/>
        <v>1000</v>
      </c>
      <c r="BI51" s="51">
        <f t="shared" si="78"/>
        <v>1000</v>
      </c>
      <c r="BJ51" s="51">
        <f t="shared" si="78"/>
        <v>1000</v>
      </c>
      <c r="BK51" s="51">
        <f t="shared" si="78"/>
        <v>1000</v>
      </c>
      <c r="BL51" s="51">
        <f t="shared" si="78"/>
        <v>1000</v>
      </c>
      <c r="BM51" s="51">
        <f t="shared" si="78"/>
        <v>1000</v>
      </c>
      <c r="BN51" s="51">
        <f t="shared" si="78"/>
        <v>1000</v>
      </c>
      <c r="BO51" s="51">
        <f aca="true" t="shared" si="79" ref="BO51:BV51">HOUSING_COST</f>
        <v>1000</v>
      </c>
      <c r="BP51" s="51">
        <f t="shared" si="79"/>
        <v>1000</v>
      </c>
      <c r="BQ51" s="51">
        <f t="shared" si="79"/>
        <v>1000</v>
      </c>
      <c r="BR51" s="51">
        <f t="shared" si="79"/>
        <v>1000</v>
      </c>
      <c r="BS51" s="51">
        <f t="shared" si="79"/>
        <v>1000</v>
      </c>
      <c r="BT51" s="51">
        <f t="shared" si="79"/>
        <v>1000</v>
      </c>
      <c r="BU51" s="51">
        <f t="shared" si="79"/>
        <v>1000</v>
      </c>
      <c r="BV51" s="51">
        <f t="shared" si="79"/>
        <v>1000</v>
      </c>
    </row>
    <row r="52" spans="1:74" s="51" customFormat="1" ht="12.75">
      <c r="A52" s="77" t="s">
        <v>102</v>
      </c>
      <c r="B52" s="51">
        <v>300</v>
      </c>
      <c r="C52" s="51">
        <f aca="true" t="shared" si="80" ref="C52:AH52">MONTHLY_SITE_RENTAL*(C7+C2)</f>
        <v>0</v>
      </c>
      <c r="D52" s="51">
        <f t="shared" si="80"/>
        <v>3600</v>
      </c>
      <c r="E52" s="51">
        <f t="shared" si="80"/>
        <v>7200</v>
      </c>
      <c r="F52" s="51">
        <f t="shared" si="80"/>
        <v>10800</v>
      </c>
      <c r="G52" s="51">
        <f t="shared" si="80"/>
        <v>14400</v>
      </c>
      <c r="H52" s="51">
        <f t="shared" si="80"/>
        <v>18000</v>
      </c>
      <c r="I52" s="51">
        <f t="shared" si="80"/>
        <v>21600</v>
      </c>
      <c r="J52" s="51">
        <f t="shared" si="80"/>
        <v>25200</v>
      </c>
      <c r="K52" s="51">
        <f t="shared" si="80"/>
        <v>28800</v>
      </c>
      <c r="L52" s="51">
        <f t="shared" si="80"/>
        <v>32400</v>
      </c>
      <c r="M52" s="51">
        <f t="shared" si="80"/>
        <v>36000</v>
      </c>
      <c r="N52" s="51">
        <f t="shared" si="80"/>
        <v>39600</v>
      </c>
      <c r="O52" s="51">
        <f t="shared" si="80"/>
        <v>43200</v>
      </c>
      <c r="P52" s="51">
        <f t="shared" si="80"/>
        <v>45600</v>
      </c>
      <c r="Q52" s="51">
        <f t="shared" si="80"/>
        <v>48000</v>
      </c>
      <c r="R52" s="51">
        <f t="shared" si="80"/>
        <v>50400</v>
      </c>
      <c r="S52" s="51">
        <f t="shared" si="80"/>
        <v>52800</v>
      </c>
      <c r="T52" s="51">
        <f t="shared" si="80"/>
        <v>55200</v>
      </c>
      <c r="U52" s="51">
        <f t="shared" si="80"/>
        <v>57600</v>
      </c>
      <c r="V52" s="51">
        <f t="shared" si="80"/>
        <v>60000</v>
      </c>
      <c r="W52" s="51">
        <f t="shared" si="80"/>
        <v>62400</v>
      </c>
      <c r="X52" s="51">
        <f t="shared" si="80"/>
        <v>64800</v>
      </c>
      <c r="Y52" s="51">
        <f t="shared" si="80"/>
        <v>67200</v>
      </c>
      <c r="Z52" s="51">
        <f t="shared" si="80"/>
        <v>69600</v>
      </c>
      <c r="AA52" s="51">
        <f t="shared" si="80"/>
        <v>72000</v>
      </c>
      <c r="AB52" s="51">
        <f t="shared" si="80"/>
        <v>74400</v>
      </c>
      <c r="AC52" s="51">
        <f t="shared" si="80"/>
        <v>76800</v>
      </c>
      <c r="AD52" s="51">
        <f t="shared" si="80"/>
        <v>79200</v>
      </c>
      <c r="AE52" s="51">
        <f t="shared" si="80"/>
        <v>81600</v>
      </c>
      <c r="AF52" s="51">
        <f t="shared" si="80"/>
        <v>84000</v>
      </c>
      <c r="AG52" s="51">
        <f t="shared" si="80"/>
        <v>86400</v>
      </c>
      <c r="AH52" s="51">
        <f t="shared" si="80"/>
        <v>88800</v>
      </c>
      <c r="AI52" s="51">
        <f aca="true" t="shared" si="81" ref="AI52:BN52">MONTHLY_SITE_RENTAL*(AI7+AI2)</f>
        <v>91200</v>
      </c>
      <c r="AJ52" s="51">
        <f t="shared" si="81"/>
        <v>93600</v>
      </c>
      <c r="AK52" s="51">
        <f t="shared" si="81"/>
        <v>96000</v>
      </c>
      <c r="AL52" s="51">
        <f t="shared" si="81"/>
        <v>98400</v>
      </c>
      <c r="AM52" s="51">
        <f t="shared" si="81"/>
        <v>100800</v>
      </c>
      <c r="AN52" s="51">
        <f t="shared" si="81"/>
        <v>103200</v>
      </c>
      <c r="AO52" s="51">
        <f t="shared" si="81"/>
        <v>105600</v>
      </c>
      <c r="AP52" s="51">
        <f t="shared" si="81"/>
        <v>108000</v>
      </c>
      <c r="AQ52" s="51">
        <f t="shared" si="81"/>
        <v>110400</v>
      </c>
      <c r="AR52" s="51">
        <f t="shared" si="81"/>
        <v>112800</v>
      </c>
      <c r="AS52" s="51">
        <f t="shared" si="81"/>
        <v>115200</v>
      </c>
      <c r="AT52" s="51">
        <f t="shared" si="81"/>
        <v>117600</v>
      </c>
      <c r="AU52" s="51">
        <f t="shared" si="81"/>
        <v>120000</v>
      </c>
      <c r="AV52" s="51">
        <f t="shared" si="81"/>
        <v>122400</v>
      </c>
      <c r="AW52" s="51">
        <f t="shared" si="81"/>
        <v>124800</v>
      </c>
      <c r="AX52" s="51">
        <f t="shared" si="81"/>
        <v>127200</v>
      </c>
      <c r="AY52" s="51">
        <f t="shared" si="81"/>
        <v>129300</v>
      </c>
      <c r="AZ52" s="51">
        <f t="shared" si="81"/>
        <v>131400</v>
      </c>
      <c r="BA52" s="51">
        <f t="shared" si="81"/>
        <v>133500</v>
      </c>
      <c r="BB52" s="51">
        <f t="shared" si="81"/>
        <v>135600</v>
      </c>
      <c r="BC52" s="51">
        <f t="shared" si="81"/>
        <v>137700</v>
      </c>
      <c r="BD52" s="51">
        <f t="shared" si="81"/>
        <v>139800</v>
      </c>
      <c r="BE52" s="51">
        <f t="shared" si="81"/>
        <v>141900</v>
      </c>
      <c r="BF52" s="51">
        <f t="shared" si="81"/>
        <v>144000</v>
      </c>
      <c r="BG52" s="51">
        <f t="shared" si="81"/>
        <v>146100</v>
      </c>
      <c r="BH52" s="51">
        <f t="shared" si="81"/>
        <v>148200</v>
      </c>
      <c r="BI52" s="51">
        <f t="shared" si="81"/>
        <v>150300</v>
      </c>
      <c r="BJ52" s="51">
        <f t="shared" si="81"/>
        <v>152400</v>
      </c>
      <c r="BK52" s="51">
        <f t="shared" si="81"/>
        <v>154500</v>
      </c>
      <c r="BL52" s="51">
        <f t="shared" si="81"/>
        <v>156600</v>
      </c>
      <c r="BM52" s="51">
        <f t="shared" si="81"/>
        <v>158700</v>
      </c>
      <c r="BN52" s="51">
        <f t="shared" si="81"/>
        <v>160800</v>
      </c>
      <c r="BO52" s="51">
        <f aca="true" t="shared" si="82" ref="BO52:BV52">MONTHLY_SITE_RENTAL*(BO7+BO2)</f>
        <v>162900</v>
      </c>
      <c r="BP52" s="51">
        <f t="shared" si="82"/>
        <v>165000</v>
      </c>
      <c r="BQ52" s="51">
        <f t="shared" si="82"/>
        <v>167100</v>
      </c>
      <c r="BR52" s="51">
        <f t="shared" si="82"/>
        <v>169200</v>
      </c>
      <c r="BS52" s="51">
        <f t="shared" si="82"/>
        <v>171300</v>
      </c>
      <c r="BT52" s="51">
        <f t="shared" si="82"/>
        <v>173400</v>
      </c>
      <c r="BU52" s="51">
        <f t="shared" si="82"/>
        <v>175500</v>
      </c>
      <c r="BV52" s="51">
        <f t="shared" si="82"/>
        <v>177600</v>
      </c>
    </row>
    <row r="53" spans="1:74" s="51" customFormat="1" ht="12.75">
      <c r="A53" s="77" t="s">
        <v>103</v>
      </c>
      <c r="C53" s="51">
        <f aca="true" t="shared" si="83" ref="C53:AH53">(C7+C2)*MICROWAVE_LINK_PER_MONTH*0.9</f>
        <v>0</v>
      </c>
      <c r="D53" s="51">
        <f t="shared" si="83"/>
        <v>0</v>
      </c>
      <c r="E53" s="51">
        <f t="shared" si="83"/>
        <v>0</v>
      </c>
      <c r="F53" s="51">
        <f t="shared" si="83"/>
        <v>0</v>
      </c>
      <c r="G53" s="51">
        <f t="shared" si="83"/>
        <v>0</v>
      </c>
      <c r="H53" s="51">
        <f t="shared" si="83"/>
        <v>0</v>
      </c>
      <c r="I53" s="51">
        <f t="shared" si="83"/>
        <v>0</v>
      </c>
      <c r="J53" s="51">
        <f t="shared" si="83"/>
        <v>0</v>
      </c>
      <c r="K53" s="51">
        <f t="shared" si="83"/>
        <v>0</v>
      </c>
      <c r="L53" s="51">
        <f t="shared" si="83"/>
        <v>0</v>
      </c>
      <c r="M53" s="51">
        <f t="shared" si="83"/>
        <v>0</v>
      </c>
      <c r="N53" s="51">
        <f t="shared" si="83"/>
        <v>0</v>
      </c>
      <c r="O53" s="51">
        <f t="shared" si="83"/>
        <v>0</v>
      </c>
      <c r="P53" s="51">
        <f t="shared" si="83"/>
        <v>0</v>
      </c>
      <c r="Q53" s="51">
        <f t="shared" si="83"/>
        <v>0</v>
      </c>
      <c r="R53" s="51">
        <f t="shared" si="83"/>
        <v>0</v>
      </c>
      <c r="S53" s="51">
        <f t="shared" si="83"/>
        <v>0</v>
      </c>
      <c r="T53" s="51">
        <f t="shared" si="83"/>
        <v>0</v>
      </c>
      <c r="U53" s="51">
        <f t="shared" si="83"/>
        <v>0</v>
      </c>
      <c r="V53" s="51">
        <f t="shared" si="83"/>
        <v>0</v>
      </c>
      <c r="W53" s="51">
        <f t="shared" si="83"/>
        <v>0</v>
      </c>
      <c r="X53" s="51">
        <f t="shared" si="83"/>
        <v>0</v>
      </c>
      <c r="Y53" s="51">
        <f t="shared" si="83"/>
        <v>0</v>
      </c>
      <c r="Z53" s="51">
        <f t="shared" si="83"/>
        <v>0</v>
      </c>
      <c r="AA53" s="51">
        <f t="shared" si="83"/>
        <v>0</v>
      </c>
      <c r="AB53" s="51">
        <f t="shared" si="83"/>
        <v>0</v>
      </c>
      <c r="AC53" s="51">
        <f t="shared" si="83"/>
        <v>0</v>
      </c>
      <c r="AD53" s="51">
        <f t="shared" si="83"/>
        <v>0</v>
      </c>
      <c r="AE53" s="51">
        <f t="shared" si="83"/>
        <v>0</v>
      </c>
      <c r="AF53" s="51">
        <f t="shared" si="83"/>
        <v>0</v>
      </c>
      <c r="AG53" s="51">
        <f t="shared" si="83"/>
        <v>0</v>
      </c>
      <c r="AH53" s="51">
        <f t="shared" si="83"/>
        <v>0</v>
      </c>
      <c r="AI53" s="51">
        <f aca="true" t="shared" si="84" ref="AI53:BN53">(AI7+AI2)*MICROWAVE_LINK_PER_MONTH*0.9</f>
        <v>0</v>
      </c>
      <c r="AJ53" s="51">
        <f t="shared" si="84"/>
        <v>0</v>
      </c>
      <c r="AK53" s="51">
        <f t="shared" si="84"/>
        <v>0</v>
      </c>
      <c r="AL53" s="51">
        <f t="shared" si="84"/>
        <v>0</v>
      </c>
      <c r="AM53" s="51">
        <f t="shared" si="84"/>
        <v>0</v>
      </c>
      <c r="AN53" s="51">
        <f t="shared" si="84"/>
        <v>0</v>
      </c>
      <c r="AO53" s="51">
        <f t="shared" si="84"/>
        <v>0</v>
      </c>
      <c r="AP53" s="51">
        <f t="shared" si="84"/>
        <v>0</v>
      </c>
      <c r="AQ53" s="51">
        <f t="shared" si="84"/>
        <v>0</v>
      </c>
      <c r="AR53" s="51">
        <f t="shared" si="84"/>
        <v>0</v>
      </c>
      <c r="AS53" s="51">
        <f t="shared" si="84"/>
        <v>0</v>
      </c>
      <c r="AT53" s="51">
        <f t="shared" si="84"/>
        <v>0</v>
      </c>
      <c r="AU53" s="51">
        <f t="shared" si="84"/>
        <v>0</v>
      </c>
      <c r="AV53" s="51">
        <f t="shared" si="84"/>
        <v>0</v>
      </c>
      <c r="AW53" s="51">
        <f t="shared" si="84"/>
        <v>0</v>
      </c>
      <c r="AX53" s="51">
        <f t="shared" si="84"/>
        <v>0</v>
      </c>
      <c r="AY53" s="51">
        <f t="shared" si="84"/>
        <v>0</v>
      </c>
      <c r="AZ53" s="51">
        <f t="shared" si="84"/>
        <v>0</v>
      </c>
      <c r="BA53" s="51">
        <f t="shared" si="84"/>
        <v>0</v>
      </c>
      <c r="BB53" s="51">
        <f t="shared" si="84"/>
        <v>0</v>
      </c>
      <c r="BC53" s="51">
        <f t="shared" si="84"/>
        <v>0</v>
      </c>
      <c r="BD53" s="51">
        <f t="shared" si="84"/>
        <v>0</v>
      </c>
      <c r="BE53" s="51">
        <f t="shared" si="84"/>
        <v>0</v>
      </c>
      <c r="BF53" s="51">
        <f t="shared" si="84"/>
        <v>0</v>
      </c>
      <c r="BG53" s="51">
        <f t="shared" si="84"/>
        <v>0</v>
      </c>
      <c r="BH53" s="51">
        <f t="shared" si="84"/>
        <v>0</v>
      </c>
      <c r="BI53" s="51">
        <f t="shared" si="84"/>
        <v>0</v>
      </c>
      <c r="BJ53" s="51">
        <f t="shared" si="84"/>
        <v>0</v>
      </c>
      <c r="BK53" s="51">
        <f t="shared" si="84"/>
        <v>0</v>
      </c>
      <c r="BL53" s="51">
        <f t="shared" si="84"/>
        <v>0</v>
      </c>
      <c r="BM53" s="51">
        <f t="shared" si="84"/>
        <v>0</v>
      </c>
      <c r="BN53" s="51">
        <f t="shared" si="84"/>
        <v>0</v>
      </c>
      <c r="BO53" s="51">
        <f aca="true" t="shared" si="85" ref="BO53:BV53">(BO7+BO2)*MICROWAVE_LINK_PER_MONTH*0.9</f>
        <v>0</v>
      </c>
      <c r="BP53" s="51">
        <f t="shared" si="85"/>
        <v>0</v>
      </c>
      <c r="BQ53" s="51">
        <f t="shared" si="85"/>
        <v>0</v>
      </c>
      <c r="BR53" s="51">
        <f t="shared" si="85"/>
        <v>0</v>
      </c>
      <c r="BS53" s="51">
        <f t="shared" si="85"/>
        <v>0</v>
      </c>
      <c r="BT53" s="51">
        <f t="shared" si="85"/>
        <v>0</v>
      </c>
      <c r="BU53" s="51">
        <f t="shared" si="85"/>
        <v>0</v>
      </c>
      <c r="BV53" s="51">
        <f t="shared" si="85"/>
        <v>0</v>
      </c>
    </row>
    <row r="54" spans="1:74" s="51" customFormat="1" ht="12.75">
      <c r="A54" s="77" t="s">
        <v>104</v>
      </c>
      <c r="C54" s="86">
        <f aca="true" t="shared" si="86" ref="C54:AH54">C22</f>
        <v>0</v>
      </c>
      <c r="D54" s="86">
        <f t="shared" si="86"/>
        <v>206.25</v>
      </c>
      <c r="E54" s="86">
        <f t="shared" si="86"/>
        <v>412.5</v>
      </c>
      <c r="F54" s="86">
        <f t="shared" si="86"/>
        <v>825</v>
      </c>
      <c r="G54" s="86">
        <f t="shared" si="86"/>
        <v>1237.5</v>
      </c>
      <c r="H54" s="86">
        <f t="shared" si="86"/>
        <v>1650</v>
      </c>
      <c r="I54" s="86">
        <f t="shared" si="86"/>
        <v>825</v>
      </c>
      <c r="J54" s="86">
        <f t="shared" si="86"/>
        <v>2475</v>
      </c>
      <c r="K54" s="86">
        <f t="shared" si="86"/>
        <v>2887.5</v>
      </c>
      <c r="L54" s="86">
        <f t="shared" si="86"/>
        <v>3162.5</v>
      </c>
      <c r="M54" s="86">
        <f t="shared" si="86"/>
        <v>3437.5</v>
      </c>
      <c r="N54" s="86">
        <f t="shared" si="86"/>
        <v>3712.5</v>
      </c>
      <c r="O54" s="86">
        <f t="shared" si="86"/>
        <v>4046.625</v>
      </c>
      <c r="P54" s="86">
        <f t="shared" si="86"/>
        <v>4410.821249999999</v>
      </c>
      <c r="Q54" s="86">
        <f t="shared" si="86"/>
        <v>4807.7951625000005</v>
      </c>
      <c r="R54" s="86">
        <f t="shared" si="86"/>
        <v>5240.496727125001</v>
      </c>
      <c r="S54" s="86">
        <f t="shared" si="86"/>
        <v>5712.141432566251</v>
      </c>
      <c r="T54" s="86">
        <f t="shared" si="86"/>
        <v>6226.234161497214</v>
      </c>
      <c r="U54" s="86">
        <f t="shared" si="86"/>
        <v>6786.5952360319625</v>
      </c>
      <c r="V54" s="86">
        <f t="shared" si="86"/>
        <v>7397.3888072748405</v>
      </c>
      <c r="W54" s="86">
        <f t="shared" si="86"/>
        <v>8063.153799929578</v>
      </c>
      <c r="X54" s="86">
        <f t="shared" si="86"/>
        <v>8788.83764192324</v>
      </c>
      <c r="Y54" s="86">
        <f t="shared" si="86"/>
        <v>9579.833029696332</v>
      </c>
      <c r="Z54" s="86">
        <f t="shared" si="86"/>
        <v>10442.018002369</v>
      </c>
      <c r="AA54" s="86">
        <f t="shared" si="86"/>
        <v>11172.959262534834</v>
      </c>
      <c r="AB54" s="86">
        <f t="shared" si="86"/>
        <v>11955.066410912274</v>
      </c>
      <c r="AC54" s="86">
        <f t="shared" si="86"/>
        <v>12791.921059676133</v>
      </c>
      <c r="AD54" s="86">
        <f t="shared" si="86"/>
        <v>13687.355533853464</v>
      </c>
      <c r="AE54" s="86">
        <f t="shared" si="86"/>
        <v>14645.470421223206</v>
      </c>
      <c r="AF54" s="86">
        <f t="shared" si="86"/>
        <v>15670.653350708832</v>
      </c>
      <c r="AG54" s="86">
        <f t="shared" si="86"/>
        <v>16767.59908525845</v>
      </c>
      <c r="AH54" s="86">
        <f t="shared" si="86"/>
        <v>17941.331021226546</v>
      </c>
      <c r="AI54" s="86">
        <f aca="true" t="shared" si="87" ref="AI54:BN54">AI22</f>
        <v>19197.224192712405</v>
      </c>
      <c r="AJ54" s="86">
        <f t="shared" si="87"/>
        <v>20541.029886202276</v>
      </c>
      <c r="AK54" s="86">
        <f t="shared" si="87"/>
        <v>21978.901978236434</v>
      </c>
      <c r="AL54" s="86">
        <f t="shared" si="87"/>
        <v>23517.425116712988</v>
      </c>
      <c r="AM54" s="86">
        <f t="shared" si="87"/>
        <v>25076.543300376554</v>
      </c>
      <c r="AN54" s="86">
        <f t="shared" si="87"/>
        <v>26739.573662426188</v>
      </c>
      <c r="AO54" s="86">
        <f t="shared" si="87"/>
        <v>28513.476489680696</v>
      </c>
      <c r="AP54" s="86">
        <f t="shared" si="87"/>
        <v>30405.680475096102</v>
      </c>
      <c r="AQ54" s="86">
        <f t="shared" si="87"/>
        <v>32424.11437735885</v>
      </c>
      <c r="AR54" s="86">
        <f t="shared" si="87"/>
        <v>34577.240828920345</v>
      </c>
      <c r="AS54" s="86">
        <f t="shared" si="87"/>
        <v>36750.537190655086</v>
      </c>
      <c r="AT54" s="86">
        <f t="shared" si="87"/>
        <v>39063.60877289678</v>
      </c>
      <c r="AU54" s="86">
        <f t="shared" si="87"/>
        <v>41525.622064840194</v>
      </c>
      <c r="AV54" s="86">
        <f t="shared" si="87"/>
        <v>44146.35432111166</v>
      </c>
      <c r="AW54" s="86">
        <f t="shared" si="87"/>
        <v>46936.234770908784</v>
      </c>
      <c r="AX54" s="86">
        <f t="shared" si="87"/>
        <v>49906.38863455765</v>
      </c>
      <c r="AY54" s="86">
        <f t="shared" si="87"/>
        <v>52903.108290730976</v>
      </c>
      <c r="AZ54" s="86">
        <f t="shared" si="87"/>
        <v>56089.7292209066</v>
      </c>
      <c r="BA54" s="86">
        <f t="shared" si="87"/>
        <v>59478.74975018749</v>
      </c>
      <c r="BB54" s="86">
        <f t="shared" si="87"/>
        <v>63083.51129587075</v>
      </c>
      <c r="BC54" s="86">
        <f t="shared" si="87"/>
        <v>66918.25611227864</v>
      </c>
      <c r="BD54" s="86">
        <f t="shared" si="87"/>
        <v>70998.18902686296</v>
      </c>
      <c r="BE54" s="86">
        <f t="shared" si="87"/>
        <v>75130.03717366843</v>
      </c>
      <c r="BF54" s="86">
        <f t="shared" si="87"/>
        <v>79525.97393819806</v>
      </c>
      <c r="BG54" s="86">
        <f t="shared" si="87"/>
        <v>84203.73130111593</v>
      </c>
      <c r="BH54" s="86">
        <f t="shared" si="87"/>
        <v>89182.25985505537</v>
      </c>
      <c r="BI54" s="86">
        <f t="shared" si="87"/>
        <v>94481.81342865642</v>
      </c>
      <c r="BJ54" s="86">
        <f t="shared" si="87"/>
        <v>100124.03961392194</v>
      </c>
      <c r="BK54" s="86">
        <f t="shared" si="87"/>
        <v>105881.9151651682</v>
      </c>
      <c r="BL54" s="86">
        <f t="shared" si="87"/>
        <v>112017.82586056716</v>
      </c>
      <c r="BM54" s="86">
        <f t="shared" si="87"/>
        <v>118557.73383732073</v>
      </c>
      <c r="BN54" s="86">
        <f t="shared" si="87"/>
        <v>125529.40857577739</v>
      </c>
      <c r="BO54" s="86">
        <f aca="true" t="shared" si="88" ref="BO54:BV54">BO22</f>
        <v>132962.55321332283</v>
      </c>
      <c r="BP54" s="86">
        <f t="shared" si="88"/>
        <v>140888.93969624132</v>
      </c>
      <c r="BQ54" s="86">
        <f t="shared" si="88"/>
        <v>149060.83097075293</v>
      </c>
      <c r="BR54" s="86">
        <f t="shared" si="88"/>
        <v>157787.85128943808</v>
      </c>
      <c r="BS54" s="86">
        <f t="shared" si="88"/>
        <v>167108.69065193855</v>
      </c>
      <c r="BT54" s="86">
        <f t="shared" si="88"/>
        <v>177064.74566753645</v>
      </c>
      <c r="BU54" s="86">
        <f t="shared" si="88"/>
        <v>187700.3090009258</v>
      </c>
      <c r="BV54" s="86">
        <f t="shared" si="88"/>
        <v>199062.77207901905</v>
      </c>
    </row>
    <row r="55" spans="1:74" s="51" customFormat="1" ht="12.75">
      <c r="A55" s="77" t="s">
        <v>105</v>
      </c>
      <c r="B55" s="51">
        <v>18500</v>
      </c>
      <c r="C55" s="52">
        <f aca="true" t="shared" si="89" ref="C55:AH55">IF(C22&lt;622,ROUNDUP(C22/155,0),0)</f>
        <v>0</v>
      </c>
      <c r="D55" s="52">
        <f t="shared" si="89"/>
        <v>2</v>
      </c>
      <c r="E55" s="52">
        <f t="shared" si="89"/>
        <v>3</v>
      </c>
      <c r="F55" s="52">
        <f t="shared" si="89"/>
        <v>0</v>
      </c>
      <c r="G55" s="52">
        <f t="shared" si="89"/>
        <v>0</v>
      </c>
      <c r="H55" s="52">
        <f t="shared" si="89"/>
        <v>0</v>
      </c>
      <c r="I55" s="52">
        <f t="shared" si="89"/>
        <v>0</v>
      </c>
      <c r="J55" s="52">
        <f t="shared" si="89"/>
        <v>0</v>
      </c>
      <c r="K55" s="52">
        <f t="shared" si="89"/>
        <v>0</v>
      </c>
      <c r="L55" s="52">
        <f t="shared" si="89"/>
        <v>0</v>
      </c>
      <c r="M55" s="52">
        <f t="shared" si="89"/>
        <v>0</v>
      </c>
      <c r="N55" s="52">
        <f t="shared" si="89"/>
        <v>0</v>
      </c>
      <c r="O55" s="52">
        <f t="shared" si="89"/>
        <v>0</v>
      </c>
      <c r="P55" s="52">
        <f t="shared" si="89"/>
        <v>0</v>
      </c>
      <c r="Q55" s="52">
        <f t="shared" si="89"/>
        <v>0</v>
      </c>
      <c r="R55" s="52">
        <f t="shared" si="89"/>
        <v>0</v>
      </c>
      <c r="S55" s="52">
        <f t="shared" si="89"/>
        <v>0</v>
      </c>
      <c r="T55" s="52">
        <f t="shared" si="89"/>
        <v>0</v>
      </c>
      <c r="U55" s="52">
        <f t="shared" si="89"/>
        <v>0</v>
      </c>
      <c r="V55" s="52">
        <f t="shared" si="89"/>
        <v>0</v>
      </c>
      <c r="W55" s="52">
        <f t="shared" si="89"/>
        <v>0</v>
      </c>
      <c r="X55" s="52">
        <f t="shared" si="89"/>
        <v>0</v>
      </c>
      <c r="Y55" s="52">
        <f t="shared" si="89"/>
        <v>0</v>
      </c>
      <c r="Z55" s="52">
        <f t="shared" si="89"/>
        <v>0</v>
      </c>
      <c r="AA55" s="52">
        <f t="shared" si="89"/>
        <v>0</v>
      </c>
      <c r="AB55" s="52">
        <f t="shared" si="89"/>
        <v>0</v>
      </c>
      <c r="AC55" s="52">
        <f t="shared" si="89"/>
        <v>0</v>
      </c>
      <c r="AD55" s="52">
        <f t="shared" si="89"/>
        <v>0</v>
      </c>
      <c r="AE55" s="52">
        <f t="shared" si="89"/>
        <v>0</v>
      </c>
      <c r="AF55" s="52">
        <f t="shared" si="89"/>
        <v>0</v>
      </c>
      <c r="AG55" s="52">
        <f t="shared" si="89"/>
        <v>0</v>
      </c>
      <c r="AH55" s="52">
        <f t="shared" si="89"/>
        <v>0</v>
      </c>
      <c r="AI55" s="52">
        <f aca="true" t="shared" si="90" ref="AI55:BN55">IF(AI22&lt;622,ROUNDUP(AI22/155,0),0)</f>
        <v>0</v>
      </c>
      <c r="AJ55" s="52">
        <f t="shared" si="90"/>
        <v>0</v>
      </c>
      <c r="AK55" s="52">
        <f t="shared" si="90"/>
        <v>0</v>
      </c>
      <c r="AL55" s="52">
        <f t="shared" si="90"/>
        <v>0</v>
      </c>
      <c r="AM55" s="52">
        <f t="shared" si="90"/>
        <v>0</v>
      </c>
      <c r="AN55" s="52">
        <f t="shared" si="90"/>
        <v>0</v>
      </c>
      <c r="AO55" s="52">
        <f t="shared" si="90"/>
        <v>0</v>
      </c>
      <c r="AP55" s="52">
        <f t="shared" si="90"/>
        <v>0</v>
      </c>
      <c r="AQ55" s="52">
        <f t="shared" si="90"/>
        <v>0</v>
      </c>
      <c r="AR55" s="52">
        <f t="shared" si="90"/>
        <v>0</v>
      </c>
      <c r="AS55" s="52">
        <f t="shared" si="90"/>
        <v>0</v>
      </c>
      <c r="AT55" s="52">
        <f t="shared" si="90"/>
        <v>0</v>
      </c>
      <c r="AU55" s="52">
        <f t="shared" si="90"/>
        <v>0</v>
      </c>
      <c r="AV55" s="52">
        <f t="shared" si="90"/>
        <v>0</v>
      </c>
      <c r="AW55" s="52">
        <f t="shared" si="90"/>
        <v>0</v>
      </c>
      <c r="AX55" s="52">
        <f t="shared" si="90"/>
        <v>0</v>
      </c>
      <c r="AY55" s="52">
        <f t="shared" si="90"/>
        <v>0</v>
      </c>
      <c r="AZ55" s="52">
        <f t="shared" si="90"/>
        <v>0</v>
      </c>
      <c r="BA55" s="52">
        <f t="shared" si="90"/>
        <v>0</v>
      </c>
      <c r="BB55" s="52">
        <f t="shared" si="90"/>
        <v>0</v>
      </c>
      <c r="BC55" s="52">
        <f t="shared" si="90"/>
        <v>0</v>
      </c>
      <c r="BD55" s="52">
        <f t="shared" si="90"/>
        <v>0</v>
      </c>
      <c r="BE55" s="52">
        <f t="shared" si="90"/>
        <v>0</v>
      </c>
      <c r="BF55" s="52">
        <f t="shared" si="90"/>
        <v>0</v>
      </c>
      <c r="BG55" s="52">
        <f t="shared" si="90"/>
        <v>0</v>
      </c>
      <c r="BH55" s="52">
        <f t="shared" si="90"/>
        <v>0</v>
      </c>
      <c r="BI55" s="52">
        <f t="shared" si="90"/>
        <v>0</v>
      </c>
      <c r="BJ55" s="52">
        <f t="shared" si="90"/>
        <v>0</v>
      </c>
      <c r="BK55" s="52">
        <f t="shared" si="90"/>
        <v>0</v>
      </c>
      <c r="BL55" s="52">
        <f t="shared" si="90"/>
        <v>0</v>
      </c>
      <c r="BM55" s="52">
        <f t="shared" si="90"/>
        <v>0</v>
      </c>
      <c r="BN55" s="52">
        <f t="shared" si="90"/>
        <v>0</v>
      </c>
      <c r="BO55" s="52">
        <f aca="true" t="shared" si="91" ref="BO55:BV55">IF(BO22&lt;622,ROUNDUP(BO22/155,0),0)</f>
        <v>0</v>
      </c>
      <c r="BP55" s="52">
        <f t="shared" si="91"/>
        <v>0</v>
      </c>
      <c r="BQ55" s="52">
        <f t="shared" si="91"/>
        <v>0</v>
      </c>
      <c r="BR55" s="52">
        <f t="shared" si="91"/>
        <v>0</v>
      </c>
      <c r="BS55" s="52">
        <f t="shared" si="91"/>
        <v>0</v>
      </c>
      <c r="BT55" s="52">
        <f t="shared" si="91"/>
        <v>0</v>
      </c>
      <c r="BU55" s="52">
        <f t="shared" si="91"/>
        <v>0</v>
      </c>
      <c r="BV55" s="52">
        <f t="shared" si="91"/>
        <v>0</v>
      </c>
    </row>
    <row r="56" spans="1:74" s="51" customFormat="1" ht="12.75">
      <c r="A56" s="77" t="s">
        <v>106</v>
      </c>
      <c r="B56" s="51">
        <v>47000</v>
      </c>
      <c r="C56" s="52">
        <f aca="true" t="shared" si="92" ref="C56:AH56">IF(C22&lt;10000,IF(C22&lt;622,0,ROUNDUP(C22/622,0)),0)</f>
        <v>0</v>
      </c>
      <c r="D56" s="52">
        <f t="shared" si="92"/>
        <v>0</v>
      </c>
      <c r="E56" s="52">
        <f t="shared" si="92"/>
        <v>0</v>
      </c>
      <c r="F56" s="52">
        <f t="shared" si="92"/>
        <v>2</v>
      </c>
      <c r="G56" s="52">
        <f t="shared" si="92"/>
        <v>2</v>
      </c>
      <c r="H56" s="52">
        <f t="shared" si="92"/>
        <v>3</v>
      </c>
      <c r="I56" s="52">
        <f t="shared" si="92"/>
        <v>2</v>
      </c>
      <c r="J56" s="52">
        <f t="shared" si="92"/>
        <v>4</v>
      </c>
      <c r="K56" s="52">
        <f t="shared" si="92"/>
        <v>5</v>
      </c>
      <c r="L56" s="52">
        <f t="shared" si="92"/>
        <v>6</v>
      </c>
      <c r="M56" s="52">
        <f t="shared" si="92"/>
        <v>6</v>
      </c>
      <c r="N56" s="52">
        <f t="shared" si="92"/>
        <v>6</v>
      </c>
      <c r="O56" s="52">
        <f t="shared" si="92"/>
        <v>7</v>
      </c>
      <c r="P56" s="52">
        <f t="shared" si="92"/>
        <v>8</v>
      </c>
      <c r="Q56" s="52">
        <f t="shared" si="92"/>
        <v>8</v>
      </c>
      <c r="R56" s="52">
        <f t="shared" si="92"/>
        <v>9</v>
      </c>
      <c r="S56" s="52">
        <f t="shared" si="92"/>
        <v>10</v>
      </c>
      <c r="T56" s="52">
        <f t="shared" si="92"/>
        <v>11</v>
      </c>
      <c r="U56" s="52">
        <f t="shared" si="92"/>
        <v>11</v>
      </c>
      <c r="V56" s="52">
        <f t="shared" si="92"/>
        <v>12</v>
      </c>
      <c r="W56" s="52">
        <f t="shared" si="92"/>
        <v>13</v>
      </c>
      <c r="X56" s="52">
        <f t="shared" si="92"/>
        <v>15</v>
      </c>
      <c r="Y56" s="52">
        <f t="shared" si="92"/>
        <v>16</v>
      </c>
      <c r="Z56" s="52">
        <f t="shared" si="92"/>
        <v>0</v>
      </c>
      <c r="AA56" s="52">
        <f t="shared" si="92"/>
        <v>0</v>
      </c>
      <c r="AB56" s="52">
        <f t="shared" si="92"/>
        <v>0</v>
      </c>
      <c r="AC56" s="52">
        <f t="shared" si="92"/>
        <v>0</v>
      </c>
      <c r="AD56" s="52">
        <f t="shared" si="92"/>
        <v>0</v>
      </c>
      <c r="AE56" s="52">
        <f t="shared" si="92"/>
        <v>0</v>
      </c>
      <c r="AF56" s="52">
        <f t="shared" si="92"/>
        <v>0</v>
      </c>
      <c r="AG56" s="52">
        <f t="shared" si="92"/>
        <v>0</v>
      </c>
      <c r="AH56" s="52">
        <f t="shared" si="92"/>
        <v>0</v>
      </c>
      <c r="AI56" s="52">
        <f aca="true" t="shared" si="93" ref="AI56:BN56">IF(AI22&lt;10000,IF(AI22&lt;622,0,ROUNDUP(AI22/622,0)),0)</f>
        <v>0</v>
      </c>
      <c r="AJ56" s="52">
        <f t="shared" si="93"/>
        <v>0</v>
      </c>
      <c r="AK56" s="52">
        <f t="shared" si="93"/>
        <v>0</v>
      </c>
      <c r="AL56" s="52">
        <f t="shared" si="93"/>
        <v>0</v>
      </c>
      <c r="AM56" s="52">
        <f t="shared" si="93"/>
        <v>0</v>
      </c>
      <c r="AN56" s="52">
        <f t="shared" si="93"/>
        <v>0</v>
      </c>
      <c r="AO56" s="52">
        <f t="shared" si="93"/>
        <v>0</v>
      </c>
      <c r="AP56" s="52">
        <f t="shared" si="93"/>
        <v>0</v>
      </c>
      <c r="AQ56" s="52">
        <f t="shared" si="93"/>
        <v>0</v>
      </c>
      <c r="AR56" s="52">
        <f t="shared" si="93"/>
        <v>0</v>
      </c>
      <c r="AS56" s="52">
        <f t="shared" si="93"/>
        <v>0</v>
      </c>
      <c r="AT56" s="52">
        <f t="shared" si="93"/>
        <v>0</v>
      </c>
      <c r="AU56" s="52">
        <f t="shared" si="93"/>
        <v>0</v>
      </c>
      <c r="AV56" s="52">
        <f t="shared" si="93"/>
        <v>0</v>
      </c>
      <c r="AW56" s="52">
        <f t="shared" si="93"/>
        <v>0</v>
      </c>
      <c r="AX56" s="52">
        <f t="shared" si="93"/>
        <v>0</v>
      </c>
      <c r="AY56" s="52">
        <f t="shared" si="93"/>
        <v>0</v>
      </c>
      <c r="AZ56" s="52">
        <f t="shared" si="93"/>
        <v>0</v>
      </c>
      <c r="BA56" s="52">
        <f t="shared" si="93"/>
        <v>0</v>
      </c>
      <c r="BB56" s="52">
        <f t="shared" si="93"/>
        <v>0</v>
      </c>
      <c r="BC56" s="52">
        <f t="shared" si="93"/>
        <v>0</v>
      </c>
      <c r="BD56" s="52">
        <f t="shared" si="93"/>
        <v>0</v>
      </c>
      <c r="BE56" s="52">
        <f t="shared" si="93"/>
        <v>0</v>
      </c>
      <c r="BF56" s="52">
        <f t="shared" si="93"/>
        <v>0</v>
      </c>
      <c r="BG56" s="52">
        <f t="shared" si="93"/>
        <v>0</v>
      </c>
      <c r="BH56" s="52">
        <f t="shared" si="93"/>
        <v>0</v>
      </c>
      <c r="BI56" s="52">
        <f t="shared" si="93"/>
        <v>0</v>
      </c>
      <c r="BJ56" s="52">
        <f t="shared" si="93"/>
        <v>0</v>
      </c>
      <c r="BK56" s="52">
        <f t="shared" si="93"/>
        <v>0</v>
      </c>
      <c r="BL56" s="52">
        <f t="shared" si="93"/>
        <v>0</v>
      </c>
      <c r="BM56" s="52">
        <f t="shared" si="93"/>
        <v>0</v>
      </c>
      <c r="BN56" s="52">
        <f t="shared" si="93"/>
        <v>0</v>
      </c>
      <c r="BO56" s="52">
        <f aca="true" t="shared" si="94" ref="BO56:BV56">IF(BO22&lt;10000,IF(BO22&lt;622,0,ROUNDUP(BO22/622,0)),0)</f>
        <v>0</v>
      </c>
      <c r="BP56" s="52">
        <f t="shared" si="94"/>
        <v>0</v>
      </c>
      <c r="BQ56" s="52">
        <f t="shared" si="94"/>
        <v>0</v>
      </c>
      <c r="BR56" s="52">
        <f t="shared" si="94"/>
        <v>0</v>
      </c>
      <c r="BS56" s="52">
        <f t="shared" si="94"/>
        <v>0</v>
      </c>
      <c r="BT56" s="52">
        <f t="shared" si="94"/>
        <v>0</v>
      </c>
      <c r="BU56" s="52">
        <f t="shared" si="94"/>
        <v>0</v>
      </c>
      <c r="BV56" s="52">
        <f t="shared" si="94"/>
        <v>0</v>
      </c>
    </row>
    <row r="57" spans="1:74" s="51" customFormat="1" ht="12.75">
      <c r="A57" s="77" t="s">
        <v>107</v>
      </c>
      <c r="B57" s="51">
        <v>420000</v>
      </c>
      <c r="C57" s="52">
        <f aca="true" t="shared" si="95" ref="C57:AH57">IF(C22&gt;=622,ROUNDUP(C22/10000,0),0)</f>
        <v>0</v>
      </c>
      <c r="D57" s="52">
        <f t="shared" si="95"/>
        <v>0</v>
      </c>
      <c r="E57" s="52">
        <f t="shared" si="95"/>
        <v>0</v>
      </c>
      <c r="F57" s="52">
        <f t="shared" si="95"/>
        <v>1</v>
      </c>
      <c r="G57" s="52">
        <f t="shared" si="95"/>
        <v>1</v>
      </c>
      <c r="H57" s="52">
        <f t="shared" si="95"/>
        <v>1</v>
      </c>
      <c r="I57" s="52">
        <f t="shared" si="95"/>
        <v>1</v>
      </c>
      <c r="J57" s="52">
        <f t="shared" si="95"/>
        <v>1</v>
      </c>
      <c r="K57" s="52">
        <f t="shared" si="95"/>
        <v>1</v>
      </c>
      <c r="L57" s="52">
        <f t="shared" si="95"/>
        <v>1</v>
      </c>
      <c r="M57" s="52">
        <f t="shared" si="95"/>
        <v>1</v>
      </c>
      <c r="N57" s="52">
        <f t="shared" si="95"/>
        <v>1</v>
      </c>
      <c r="O57" s="52">
        <f t="shared" si="95"/>
        <v>1</v>
      </c>
      <c r="P57" s="52">
        <f t="shared" si="95"/>
        <v>1</v>
      </c>
      <c r="Q57" s="52">
        <f t="shared" si="95"/>
        <v>1</v>
      </c>
      <c r="R57" s="52">
        <f t="shared" si="95"/>
        <v>1</v>
      </c>
      <c r="S57" s="52">
        <f t="shared" si="95"/>
        <v>1</v>
      </c>
      <c r="T57" s="52">
        <f t="shared" si="95"/>
        <v>1</v>
      </c>
      <c r="U57" s="52">
        <f t="shared" si="95"/>
        <v>1</v>
      </c>
      <c r="V57" s="52">
        <f t="shared" si="95"/>
        <v>1</v>
      </c>
      <c r="W57" s="52">
        <f t="shared" si="95"/>
        <v>1</v>
      </c>
      <c r="X57" s="52">
        <f t="shared" si="95"/>
        <v>1</v>
      </c>
      <c r="Y57" s="52">
        <f t="shared" si="95"/>
        <v>1</v>
      </c>
      <c r="Z57" s="52">
        <f t="shared" si="95"/>
        <v>2</v>
      </c>
      <c r="AA57" s="52">
        <f t="shared" si="95"/>
        <v>2</v>
      </c>
      <c r="AB57" s="52">
        <f t="shared" si="95"/>
        <v>2</v>
      </c>
      <c r="AC57" s="52">
        <f t="shared" si="95"/>
        <v>2</v>
      </c>
      <c r="AD57" s="52">
        <f t="shared" si="95"/>
        <v>2</v>
      </c>
      <c r="AE57" s="52">
        <f t="shared" si="95"/>
        <v>2</v>
      </c>
      <c r="AF57" s="52">
        <f t="shared" si="95"/>
        <v>2</v>
      </c>
      <c r="AG57" s="52">
        <f t="shared" si="95"/>
        <v>2</v>
      </c>
      <c r="AH57" s="52">
        <f t="shared" si="95"/>
        <v>2</v>
      </c>
      <c r="AI57" s="52">
        <f aca="true" t="shared" si="96" ref="AI57:BN57">IF(AI22&gt;=622,ROUNDUP(AI22/10000,0),0)</f>
        <v>2</v>
      </c>
      <c r="AJ57" s="52">
        <f t="shared" si="96"/>
        <v>3</v>
      </c>
      <c r="AK57" s="52">
        <f t="shared" si="96"/>
        <v>3</v>
      </c>
      <c r="AL57" s="52">
        <f t="shared" si="96"/>
        <v>3</v>
      </c>
      <c r="AM57" s="52">
        <f t="shared" si="96"/>
        <v>3</v>
      </c>
      <c r="AN57" s="52">
        <f t="shared" si="96"/>
        <v>3</v>
      </c>
      <c r="AO57" s="52">
        <f t="shared" si="96"/>
        <v>3</v>
      </c>
      <c r="AP57" s="52">
        <f t="shared" si="96"/>
        <v>4</v>
      </c>
      <c r="AQ57" s="52">
        <f t="shared" si="96"/>
        <v>4</v>
      </c>
      <c r="AR57" s="52">
        <f t="shared" si="96"/>
        <v>4</v>
      </c>
      <c r="AS57" s="52">
        <f t="shared" si="96"/>
        <v>4</v>
      </c>
      <c r="AT57" s="52">
        <f t="shared" si="96"/>
        <v>4</v>
      </c>
      <c r="AU57" s="52">
        <f t="shared" si="96"/>
        <v>5</v>
      </c>
      <c r="AV57" s="52">
        <f t="shared" si="96"/>
        <v>5</v>
      </c>
      <c r="AW57" s="52">
        <f t="shared" si="96"/>
        <v>5</v>
      </c>
      <c r="AX57" s="52">
        <f t="shared" si="96"/>
        <v>5</v>
      </c>
      <c r="AY57" s="52">
        <f t="shared" si="96"/>
        <v>6</v>
      </c>
      <c r="AZ57" s="52">
        <f t="shared" si="96"/>
        <v>6</v>
      </c>
      <c r="BA57" s="52">
        <f t="shared" si="96"/>
        <v>6</v>
      </c>
      <c r="BB57" s="52">
        <f t="shared" si="96"/>
        <v>7</v>
      </c>
      <c r="BC57" s="52">
        <f t="shared" si="96"/>
        <v>7</v>
      </c>
      <c r="BD57" s="52">
        <f t="shared" si="96"/>
        <v>8</v>
      </c>
      <c r="BE57" s="52">
        <f t="shared" si="96"/>
        <v>8</v>
      </c>
      <c r="BF57" s="52">
        <f t="shared" si="96"/>
        <v>8</v>
      </c>
      <c r="BG57" s="52">
        <f t="shared" si="96"/>
        <v>9</v>
      </c>
      <c r="BH57" s="52">
        <f t="shared" si="96"/>
        <v>9</v>
      </c>
      <c r="BI57" s="52">
        <f t="shared" si="96"/>
        <v>10</v>
      </c>
      <c r="BJ57" s="52">
        <f t="shared" si="96"/>
        <v>11</v>
      </c>
      <c r="BK57" s="52">
        <f t="shared" si="96"/>
        <v>11</v>
      </c>
      <c r="BL57" s="52">
        <f t="shared" si="96"/>
        <v>12</v>
      </c>
      <c r="BM57" s="52">
        <f t="shared" si="96"/>
        <v>12</v>
      </c>
      <c r="BN57" s="52">
        <f t="shared" si="96"/>
        <v>13</v>
      </c>
      <c r="BO57" s="52">
        <f aca="true" t="shared" si="97" ref="BO57:BV57">IF(BO22&gt;=622,ROUNDUP(BO22/10000,0),0)</f>
        <v>14</v>
      </c>
      <c r="BP57" s="52">
        <f t="shared" si="97"/>
        <v>15</v>
      </c>
      <c r="BQ57" s="52">
        <f t="shared" si="97"/>
        <v>15</v>
      </c>
      <c r="BR57" s="52">
        <f t="shared" si="97"/>
        <v>16</v>
      </c>
      <c r="BS57" s="52">
        <f t="shared" si="97"/>
        <v>17</v>
      </c>
      <c r="BT57" s="52">
        <f t="shared" si="97"/>
        <v>18</v>
      </c>
      <c r="BU57" s="52">
        <f t="shared" si="97"/>
        <v>19</v>
      </c>
      <c r="BV57" s="52">
        <f t="shared" si="97"/>
        <v>20</v>
      </c>
    </row>
    <row r="58" spans="1:74" s="51" customFormat="1" ht="12.75">
      <c r="A58" s="77" t="s">
        <v>108</v>
      </c>
      <c r="C58" s="51">
        <f>C55*$B$55+C56*$B$56+C57*$B$57</f>
        <v>0</v>
      </c>
      <c r="D58" s="51">
        <f aca="true" t="shared" si="98" ref="D58:BO58">D55*$B$55+D56*$B$56+D57*$B$57</f>
        <v>37000</v>
      </c>
      <c r="E58" s="51">
        <f t="shared" si="98"/>
        <v>55500</v>
      </c>
      <c r="F58" s="51">
        <f t="shared" si="98"/>
        <v>514000</v>
      </c>
      <c r="G58" s="51">
        <f t="shared" si="98"/>
        <v>514000</v>
      </c>
      <c r="H58" s="51">
        <f t="shared" si="98"/>
        <v>561000</v>
      </c>
      <c r="I58" s="51">
        <f t="shared" si="98"/>
        <v>514000</v>
      </c>
      <c r="J58" s="51">
        <f t="shared" si="98"/>
        <v>608000</v>
      </c>
      <c r="K58" s="51">
        <f t="shared" si="98"/>
        <v>655000</v>
      </c>
      <c r="L58" s="51">
        <f t="shared" si="98"/>
        <v>702000</v>
      </c>
      <c r="M58" s="51">
        <f t="shared" si="98"/>
        <v>702000</v>
      </c>
      <c r="N58" s="51">
        <f t="shared" si="98"/>
        <v>702000</v>
      </c>
      <c r="O58" s="51">
        <f t="shared" si="98"/>
        <v>749000</v>
      </c>
      <c r="P58" s="51">
        <f t="shared" si="98"/>
        <v>796000</v>
      </c>
      <c r="Q58" s="51">
        <f t="shared" si="98"/>
        <v>796000</v>
      </c>
      <c r="R58" s="51">
        <f t="shared" si="98"/>
        <v>843000</v>
      </c>
      <c r="S58" s="51">
        <f t="shared" si="98"/>
        <v>890000</v>
      </c>
      <c r="T58" s="51">
        <f t="shared" si="98"/>
        <v>937000</v>
      </c>
      <c r="U58" s="51">
        <f t="shared" si="98"/>
        <v>937000</v>
      </c>
      <c r="V58" s="51">
        <f t="shared" si="98"/>
        <v>984000</v>
      </c>
      <c r="W58" s="51">
        <f t="shared" si="98"/>
        <v>1031000</v>
      </c>
      <c r="X58" s="51">
        <f t="shared" si="98"/>
        <v>1125000</v>
      </c>
      <c r="Y58" s="51">
        <f t="shared" si="98"/>
        <v>1172000</v>
      </c>
      <c r="Z58" s="51">
        <f t="shared" si="98"/>
        <v>840000</v>
      </c>
      <c r="AA58" s="51">
        <f t="shared" si="98"/>
        <v>840000</v>
      </c>
      <c r="AB58" s="51">
        <f t="shared" si="98"/>
        <v>840000</v>
      </c>
      <c r="AC58" s="51">
        <f t="shared" si="98"/>
        <v>840000</v>
      </c>
      <c r="AD58" s="51">
        <f t="shared" si="98"/>
        <v>840000</v>
      </c>
      <c r="AE58" s="51">
        <f t="shared" si="98"/>
        <v>840000</v>
      </c>
      <c r="AF58" s="51">
        <f t="shared" si="98"/>
        <v>840000</v>
      </c>
      <c r="AG58" s="51">
        <f t="shared" si="98"/>
        <v>840000</v>
      </c>
      <c r="AH58" s="51">
        <f t="shared" si="98"/>
        <v>840000</v>
      </c>
      <c r="AI58" s="51">
        <f t="shared" si="98"/>
        <v>840000</v>
      </c>
      <c r="AJ58" s="51">
        <f t="shared" si="98"/>
        <v>1260000</v>
      </c>
      <c r="AK58" s="51">
        <f t="shared" si="98"/>
        <v>1260000</v>
      </c>
      <c r="AL58" s="51">
        <f t="shared" si="98"/>
        <v>1260000</v>
      </c>
      <c r="AM58" s="51">
        <f t="shared" si="98"/>
        <v>1260000</v>
      </c>
      <c r="AN58" s="51">
        <f t="shared" si="98"/>
        <v>1260000</v>
      </c>
      <c r="AO58" s="51">
        <f t="shared" si="98"/>
        <v>1260000</v>
      </c>
      <c r="AP58" s="51">
        <f t="shared" si="98"/>
        <v>1680000</v>
      </c>
      <c r="AQ58" s="51">
        <f t="shared" si="98"/>
        <v>1680000</v>
      </c>
      <c r="AR58" s="51">
        <f t="shared" si="98"/>
        <v>1680000</v>
      </c>
      <c r="AS58" s="51">
        <f t="shared" si="98"/>
        <v>1680000</v>
      </c>
      <c r="AT58" s="51">
        <f t="shared" si="98"/>
        <v>1680000</v>
      </c>
      <c r="AU58" s="51">
        <f t="shared" si="98"/>
        <v>2100000</v>
      </c>
      <c r="AV58" s="51">
        <f t="shared" si="98"/>
        <v>2100000</v>
      </c>
      <c r="AW58" s="51">
        <f t="shared" si="98"/>
        <v>2100000</v>
      </c>
      <c r="AX58" s="51">
        <f t="shared" si="98"/>
        <v>2100000</v>
      </c>
      <c r="AY58" s="51">
        <f t="shared" si="98"/>
        <v>2520000</v>
      </c>
      <c r="AZ58" s="51">
        <f t="shared" si="98"/>
        <v>2520000</v>
      </c>
      <c r="BA58" s="51">
        <f t="shared" si="98"/>
        <v>2520000</v>
      </c>
      <c r="BB58" s="51">
        <f t="shared" si="98"/>
        <v>2940000</v>
      </c>
      <c r="BC58" s="51">
        <f t="shared" si="98"/>
        <v>2940000</v>
      </c>
      <c r="BD58" s="51">
        <f t="shared" si="98"/>
        <v>3360000</v>
      </c>
      <c r="BE58" s="51">
        <f t="shared" si="98"/>
        <v>3360000</v>
      </c>
      <c r="BF58" s="51">
        <f t="shared" si="98"/>
        <v>3360000</v>
      </c>
      <c r="BG58" s="51">
        <f t="shared" si="98"/>
        <v>3780000</v>
      </c>
      <c r="BH58" s="51">
        <f t="shared" si="98"/>
        <v>3780000</v>
      </c>
      <c r="BI58" s="51">
        <f t="shared" si="98"/>
        <v>4200000</v>
      </c>
      <c r="BJ58" s="51">
        <f t="shared" si="98"/>
        <v>4620000</v>
      </c>
      <c r="BK58" s="51">
        <f t="shared" si="98"/>
        <v>4620000</v>
      </c>
      <c r="BL58" s="51">
        <f t="shared" si="98"/>
        <v>5040000</v>
      </c>
      <c r="BM58" s="51">
        <f t="shared" si="98"/>
        <v>5040000</v>
      </c>
      <c r="BN58" s="51">
        <f t="shared" si="98"/>
        <v>5460000</v>
      </c>
      <c r="BO58" s="51">
        <f t="shared" si="98"/>
        <v>5880000</v>
      </c>
      <c r="BP58" s="51">
        <f aca="true" t="shared" si="99" ref="BP58:BU58">BP55*$B$55+BP56*$B$56+BP57*$B$57</f>
        <v>6300000</v>
      </c>
      <c r="BQ58" s="51">
        <f t="shared" si="99"/>
        <v>6300000</v>
      </c>
      <c r="BR58" s="51">
        <f t="shared" si="99"/>
        <v>6720000</v>
      </c>
      <c r="BS58" s="51">
        <f t="shared" si="99"/>
        <v>7140000</v>
      </c>
      <c r="BT58" s="51">
        <f t="shared" si="99"/>
        <v>7560000</v>
      </c>
      <c r="BU58" s="51">
        <f t="shared" si="99"/>
        <v>7980000</v>
      </c>
      <c r="BV58" s="51">
        <f>BV55*$B$55+BV56*$B$56+BV57*$B$57</f>
        <v>8400000</v>
      </c>
    </row>
    <row r="59" spans="1:74" s="53" customFormat="1" ht="12.75">
      <c r="A59" s="87" t="s">
        <v>109</v>
      </c>
      <c r="B59" s="51">
        <v>2000</v>
      </c>
      <c r="C59" s="53">
        <v>2000</v>
      </c>
      <c r="D59" s="53">
        <v>2000</v>
      </c>
      <c r="E59" s="53">
        <v>2000</v>
      </c>
      <c r="F59" s="53">
        <v>2000</v>
      </c>
      <c r="G59" s="53">
        <v>2000</v>
      </c>
      <c r="H59" s="53">
        <v>2000</v>
      </c>
      <c r="I59" s="53">
        <v>2000</v>
      </c>
      <c r="J59" s="53">
        <v>2000</v>
      </c>
      <c r="K59" s="53">
        <v>2000</v>
      </c>
      <c r="L59" s="53">
        <v>2000</v>
      </c>
      <c r="M59" s="53">
        <v>2000</v>
      </c>
      <c r="N59" s="53">
        <v>2000</v>
      </c>
      <c r="O59" s="53">
        <v>2000</v>
      </c>
      <c r="P59" s="53">
        <v>2000</v>
      </c>
      <c r="Q59" s="53">
        <v>2000</v>
      </c>
      <c r="R59" s="53">
        <v>2000</v>
      </c>
      <c r="S59" s="53">
        <v>2000</v>
      </c>
      <c r="T59" s="53">
        <v>2000</v>
      </c>
      <c r="U59" s="53">
        <v>2000</v>
      </c>
      <c r="V59" s="53">
        <v>2000</v>
      </c>
      <c r="W59" s="53">
        <v>2000</v>
      </c>
      <c r="X59" s="53">
        <v>2000</v>
      </c>
      <c r="Y59" s="53">
        <v>2000</v>
      </c>
      <c r="Z59" s="53">
        <v>2000</v>
      </c>
      <c r="AA59" s="53">
        <v>2000</v>
      </c>
      <c r="AB59" s="53">
        <v>2000</v>
      </c>
      <c r="AC59" s="53">
        <v>2000</v>
      </c>
      <c r="AD59" s="53">
        <v>2000</v>
      </c>
      <c r="AE59" s="53">
        <v>2000</v>
      </c>
      <c r="AF59" s="53">
        <v>2000</v>
      </c>
      <c r="AG59" s="53">
        <v>2000</v>
      </c>
      <c r="AH59" s="53">
        <v>2000</v>
      </c>
      <c r="AI59" s="53">
        <v>2000</v>
      </c>
      <c r="AJ59" s="53">
        <v>2000</v>
      </c>
      <c r="AK59" s="53">
        <v>2000</v>
      </c>
      <c r="AL59" s="53">
        <v>2000</v>
      </c>
      <c r="AM59" s="53">
        <v>2000</v>
      </c>
      <c r="AN59" s="53">
        <v>2000</v>
      </c>
      <c r="AO59" s="53">
        <v>2000</v>
      </c>
      <c r="AP59" s="53">
        <v>2000</v>
      </c>
      <c r="AQ59" s="53">
        <v>2000</v>
      </c>
      <c r="AR59" s="53">
        <v>2000</v>
      </c>
      <c r="AS59" s="53">
        <v>2000</v>
      </c>
      <c r="AT59" s="53">
        <v>2000</v>
      </c>
      <c r="AU59" s="53">
        <v>2000</v>
      </c>
      <c r="AV59" s="53">
        <v>2000</v>
      </c>
      <c r="AW59" s="53">
        <v>2000</v>
      </c>
      <c r="AX59" s="53">
        <v>2000</v>
      </c>
      <c r="AY59" s="53">
        <v>2000</v>
      </c>
      <c r="AZ59" s="53">
        <v>2000</v>
      </c>
      <c r="BA59" s="53">
        <v>2000</v>
      </c>
      <c r="BB59" s="53">
        <v>2000</v>
      </c>
      <c r="BC59" s="53">
        <v>2000</v>
      </c>
      <c r="BD59" s="53">
        <v>2000</v>
      </c>
      <c r="BE59" s="53">
        <v>2000</v>
      </c>
      <c r="BF59" s="53">
        <v>2000</v>
      </c>
      <c r="BG59" s="53">
        <v>2000</v>
      </c>
      <c r="BH59" s="53">
        <v>2000</v>
      </c>
      <c r="BI59" s="53">
        <v>2000</v>
      </c>
      <c r="BJ59" s="53">
        <v>2000</v>
      </c>
      <c r="BK59" s="53">
        <v>2000</v>
      </c>
      <c r="BL59" s="53">
        <v>2000</v>
      </c>
      <c r="BM59" s="53">
        <v>2000</v>
      </c>
      <c r="BN59" s="53">
        <v>2000</v>
      </c>
      <c r="BO59" s="53">
        <v>2000</v>
      </c>
      <c r="BP59" s="53">
        <v>2000</v>
      </c>
      <c r="BQ59" s="53">
        <v>2000</v>
      </c>
      <c r="BR59" s="53">
        <v>2000</v>
      </c>
      <c r="BS59" s="53">
        <v>2000</v>
      </c>
      <c r="BT59" s="53">
        <v>2000</v>
      </c>
      <c r="BU59" s="53">
        <v>2000</v>
      </c>
      <c r="BV59" s="53">
        <v>2000</v>
      </c>
    </row>
    <row r="60" spans="1:74" s="51" customFormat="1" ht="12.75">
      <c r="A60" s="77" t="s">
        <v>110</v>
      </c>
      <c r="B60" s="51">
        <v>0</v>
      </c>
      <c r="C60" s="51">
        <f aca="true" t="shared" si="100" ref="C60:AH60">(C2+C7)*Link_cost*0.1</f>
        <v>0</v>
      </c>
      <c r="D60" s="51">
        <f t="shared" si="100"/>
        <v>0</v>
      </c>
      <c r="E60" s="51">
        <f t="shared" si="100"/>
        <v>0</v>
      </c>
      <c r="F60" s="51">
        <f t="shared" si="100"/>
        <v>0</v>
      </c>
      <c r="G60" s="51">
        <f t="shared" si="100"/>
        <v>0</v>
      </c>
      <c r="H60" s="51">
        <f t="shared" si="100"/>
        <v>0</v>
      </c>
      <c r="I60" s="51">
        <f t="shared" si="100"/>
        <v>0</v>
      </c>
      <c r="J60" s="51">
        <f t="shared" si="100"/>
        <v>0</v>
      </c>
      <c r="K60" s="51">
        <f t="shared" si="100"/>
        <v>0</v>
      </c>
      <c r="L60" s="51">
        <f t="shared" si="100"/>
        <v>0</v>
      </c>
      <c r="M60" s="51">
        <f t="shared" si="100"/>
        <v>0</v>
      </c>
      <c r="N60" s="51">
        <f t="shared" si="100"/>
        <v>0</v>
      </c>
      <c r="O60" s="51">
        <f t="shared" si="100"/>
        <v>0</v>
      </c>
      <c r="P60" s="51">
        <f t="shared" si="100"/>
        <v>0</v>
      </c>
      <c r="Q60" s="51">
        <f t="shared" si="100"/>
        <v>0</v>
      </c>
      <c r="R60" s="51">
        <f t="shared" si="100"/>
        <v>0</v>
      </c>
      <c r="S60" s="51">
        <f t="shared" si="100"/>
        <v>0</v>
      </c>
      <c r="T60" s="51">
        <f t="shared" si="100"/>
        <v>0</v>
      </c>
      <c r="U60" s="51">
        <f t="shared" si="100"/>
        <v>0</v>
      </c>
      <c r="V60" s="51">
        <f t="shared" si="100"/>
        <v>0</v>
      </c>
      <c r="W60" s="51">
        <f t="shared" si="100"/>
        <v>0</v>
      </c>
      <c r="X60" s="51">
        <f t="shared" si="100"/>
        <v>0</v>
      </c>
      <c r="Y60" s="51">
        <f t="shared" si="100"/>
        <v>0</v>
      </c>
      <c r="Z60" s="51">
        <f t="shared" si="100"/>
        <v>0</v>
      </c>
      <c r="AA60" s="51">
        <f t="shared" si="100"/>
        <v>0</v>
      </c>
      <c r="AB60" s="51">
        <f t="shared" si="100"/>
        <v>0</v>
      </c>
      <c r="AC60" s="51">
        <f t="shared" si="100"/>
        <v>0</v>
      </c>
      <c r="AD60" s="51">
        <f t="shared" si="100"/>
        <v>0</v>
      </c>
      <c r="AE60" s="51">
        <f t="shared" si="100"/>
        <v>0</v>
      </c>
      <c r="AF60" s="51">
        <f t="shared" si="100"/>
        <v>0</v>
      </c>
      <c r="AG60" s="51">
        <f t="shared" si="100"/>
        <v>0</v>
      </c>
      <c r="AH60" s="51">
        <f t="shared" si="100"/>
        <v>0</v>
      </c>
      <c r="AI60" s="51">
        <f aca="true" t="shared" si="101" ref="AI60:BN60">(AI2+AI7)*Link_cost*0.1</f>
        <v>0</v>
      </c>
      <c r="AJ60" s="51">
        <f t="shared" si="101"/>
        <v>0</v>
      </c>
      <c r="AK60" s="51">
        <f t="shared" si="101"/>
        <v>0</v>
      </c>
      <c r="AL60" s="51">
        <f t="shared" si="101"/>
        <v>0</v>
      </c>
      <c r="AM60" s="51">
        <f t="shared" si="101"/>
        <v>0</v>
      </c>
      <c r="AN60" s="51">
        <f t="shared" si="101"/>
        <v>0</v>
      </c>
      <c r="AO60" s="51">
        <f t="shared" si="101"/>
        <v>0</v>
      </c>
      <c r="AP60" s="51">
        <f t="shared" si="101"/>
        <v>0</v>
      </c>
      <c r="AQ60" s="51">
        <f t="shared" si="101"/>
        <v>0</v>
      </c>
      <c r="AR60" s="51">
        <f t="shared" si="101"/>
        <v>0</v>
      </c>
      <c r="AS60" s="51">
        <f t="shared" si="101"/>
        <v>0</v>
      </c>
      <c r="AT60" s="51">
        <f t="shared" si="101"/>
        <v>0</v>
      </c>
      <c r="AU60" s="51">
        <f t="shared" si="101"/>
        <v>0</v>
      </c>
      <c r="AV60" s="51">
        <f t="shared" si="101"/>
        <v>0</v>
      </c>
      <c r="AW60" s="51">
        <f t="shared" si="101"/>
        <v>0</v>
      </c>
      <c r="AX60" s="51">
        <f t="shared" si="101"/>
        <v>0</v>
      </c>
      <c r="AY60" s="51">
        <f t="shared" si="101"/>
        <v>0</v>
      </c>
      <c r="AZ60" s="51">
        <f t="shared" si="101"/>
        <v>0</v>
      </c>
      <c r="BA60" s="51">
        <f t="shared" si="101"/>
        <v>0</v>
      </c>
      <c r="BB60" s="51">
        <f t="shared" si="101"/>
        <v>0</v>
      </c>
      <c r="BC60" s="51">
        <f t="shared" si="101"/>
        <v>0</v>
      </c>
      <c r="BD60" s="51">
        <f t="shared" si="101"/>
        <v>0</v>
      </c>
      <c r="BE60" s="51">
        <f t="shared" si="101"/>
        <v>0</v>
      </c>
      <c r="BF60" s="51">
        <f t="shared" si="101"/>
        <v>0</v>
      </c>
      <c r="BG60" s="51">
        <f t="shared" si="101"/>
        <v>0</v>
      </c>
      <c r="BH60" s="51">
        <f t="shared" si="101"/>
        <v>0</v>
      </c>
      <c r="BI60" s="51">
        <f t="shared" si="101"/>
        <v>0</v>
      </c>
      <c r="BJ60" s="51">
        <f t="shared" si="101"/>
        <v>0</v>
      </c>
      <c r="BK60" s="51">
        <f t="shared" si="101"/>
        <v>0</v>
      </c>
      <c r="BL60" s="51">
        <f t="shared" si="101"/>
        <v>0</v>
      </c>
      <c r="BM60" s="51">
        <f t="shared" si="101"/>
        <v>0</v>
      </c>
      <c r="BN60" s="51">
        <f t="shared" si="101"/>
        <v>0</v>
      </c>
      <c r="BO60" s="51">
        <f aca="true" t="shared" si="102" ref="BO60:BV60">(BO2+BO7)*Link_cost*0.1</f>
        <v>0</v>
      </c>
      <c r="BP60" s="51">
        <f t="shared" si="102"/>
        <v>0</v>
      </c>
      <c r="BQ60" s="51">
        <f t="shared" si="102"/>
        <v>0</v>
      </c>
      <c r="BR60" s="51">
        <f t="shared" si="102"/>
        <v>0</v>
      </c>
      <c r="BS60" s="51">
        <f t="shared" si="102"/>
        <v>0</v>
      </c>
      <c r="BT60" s="51">
        <f t="shared" si="102"/>
        <v>0</v>
      </c>
      <c r="BU60" s="51">
        <f t="shared" si="102"/>
        <v>0</v>
      </c>
      <c r="BV60" s="51">
        <f t="shared" si="102"/>
        <v>0</v>
      </c>
    </row>
    <row r="61" spans="1:74" s="51" customFormat="1" ht="12.75">
      <c r="A61" s="77" t="s">
        <v>111</v>
      </c>
      <c r="B61" s="51">
        <f>'Central hardware'!E16</f>
        <v>9166.666666666666</v>
      </c>
      <c r="C61" s="51">
        <f aca="true" t="shared" si="103" ref="C61:BN61">MMAINT</f>
        <v>9166.666666666666</v>
      </c>
      <c r="D61" s="51">
        <f t="shared" si="103"/>
        <v>9166.666666666666</v>
      </c>
      <c r="E61" s="51">
        <f t="shared" si="103"/>
        <v>9166.666666666666</v>
      </c>
      <c r="F61" s="51">
        <f t="shared" si="103"/>
        <v>9166.666666666666</v>
      </c>
      <c r="G61" s="51">
        <f t="shared" si="103"/>
        <v>9166.666666666666</v>
      </c>
      <c r="H61" s="51">
        <f t="shared" si="103"/>
        <v>9166.666666666666</v>
      </c>
      <c r="I61" s="51">
        <f t="shared" si="103"/>
        <v>9166.666666666666</v>
      </c>
      <c r="J61" s="51">
        <f t="shared" si="103"/>
        <v>9166.666666666666</v>
      </c>
      <c r="K61" s="51">
        <f t="shared" si="103"/>
        <v>9166.666666666666</v>
      </c>
      <c r="L61" s="51">
        <f t="shared" si="103"/>
        <v>9166.666666666666</v>
      </c>
      <c r="M61" s="51">
        <f t="shared" si="103"/>
        <v>9166.666666666666</v>
      </c>
      <c r="N61" s="51">
        <f t="shared" si="103"/>
        <v>9166.666666666666</v>
      </c>
      <c r="O61" s="51">
        <f t="shared" si="103"/>
        <v>9166.666666666666</v>
      </c>
      <c r="P61" s="51">
        <f t="shared" si="103"/>
        <v>9166.666666666666</v>
      </c>
      <c r="Q61" s="51">
        <f t="shared" si="103"/>
        <v>9166.666666666666</v>
      </c>
      <c r="R61" s="51">
        <f t="shared" si="103"/>
        <v>9166.666666666666</v>
      </c>
      <c r="S61" s="51">
        <f t="shared" si="103"/>
        <v>9166.666666666666</v>
      </c>
      <c r="T61" s="51">
        <f t="shared" si="103"/>
        <v>9166.666666666666</v>
      </c>
      <c r="U61" s="51">
        <f t="shared" si="103"/>
        <v>9166.666666666666</v>
      </c>
      <c r="V61" s="51">
        <f t="shared" si="103"/>
        <v>9166.666666666666</v>
      </c>
      <c r="W61" s="51">
        <f t="shared" si="103"/>
        <v>9166.666666666666</v>
      </c>
      <c r="X61" s="51">
        <f t="shared" si="103"/>
        <v>9166.666666666666</v>
      </c>
      <c r="Y61" s="51">
        <f t="shared" si="103"/>
        <v>9166.666666666666</v>
      </c>
      <c r="Z61" s="51">
        <f t="shared" si="103"/>
        <v>9166.666666666666</v>
      </c>
      <c r="AA61" s="51">
        <f t="shared" si="103"/>
        <v>9166.666666666666</v>
      </c>
      <c r="AB61" s="51">
        <f t="shared" si="103"/>
        <v>9166.666666666666</v>
      </c>
      <c r="AC61" s="51">
        <f t="shared" si="103"/>
        <v>9166.666666666666</v>
      </c>
      <c r="AD61" s="51">
        <f t="shared" si="103"/>
        <v>9166.666666666666</v>
      </c>
      <c r="AE61" s="51">
        <f t="shared" si="103"/>
        <v>9166.666666666666</v>
      </c>
      <c r="AF61" s="51">
        <f t="shared" si="103"/>
        <v>9166.666666666666</v>
      </c>
      <c r="AG61" s="51">
        <f t="shared" si="103"/>
        <v>9166.666666666666</v>
      </c>
      <c r="AH61" s="51">
        <f t="shared" si="103"/>
        <v>9166.666666666666</v>
      </c>
      <c r="AI61" s="51">
        <f t="shared" si="103"/>
        <v>9166.666666666666</v>
      </c>
      <c r="AJ61" s="51">
        <f t="shared" si="103"/>
        <v>9166.666666666666</v>
      </c>
      <c r="AK61" s="51">
        <f t="shared" si="103"/>
        <v>9166.666666666666</v>
      </c>
      <c r="AL61" s="51">
        <f t="shared" si="103"/>
        <v>9166.666666666666</v>
      </c>
      <c r="AM61" s="51">
        <f t="shared" si="103"/>
        <v>9166.666666666666</v>
      </c>
      <c r="AN61" s="51">
        <f t="shared" si="103"/>
        <v>9166.666666666666</v>
      </c>
      <c r="AO61" s="51">
        <f t="shared" si="103"/>
        <v>9166.666666666666</v>
      </c>
      <c r="AP61" s="51">
        <f t="shared" si="103"/>
        <v>9166.666666666666</v>
      </c>
      <c r="AQ61" s="51">
        <f t="shared" si="103"/>
        <v>9166.666666666666</v>
      </c>
      <c r="AR61" s="51">
        <f t="shared" si="103"/>
        <v>9166.666666666666</v>
      </c>
      <c r="AS61" s="51">
        <f t="shared" si="103"/>
        <v>9166.666666666666</v>
      </c>
      <c r="AT61" s="51">
        <f t="shared" si="103"/>
        <v>9166.666666666666</v>
      </c>
      <c r="AU61" s="51">
        <f t="shared" si="103"/>
        <v>9166.666666666666</v>
      </c>
      <c r="AV61" s="51">
        <f t="shared" si="103"/>
        <v>9166.666666666666</v>
      </c>
      <c r="AW61" s="51">
        <f t="shared" si="103"/>
        <v>9166.666666666666</v>
      </c>
      <c r="AX61" s="51">
        <f t="shared" si="103"/>
        <v>9166.666666666666</v>
      </c>
      <c r="AY61" s="51">
        <f t="shared" si="103"/>
        <v>9166.666666666666</v>
      </c>
      <c r="AZ61" s="51">
        <f t="shared" si="103"/>
        <v>9166.666666666666</v>
      </c>
      <c r="BA61" s="51">
        <f t="shared" si="103"/>
        <v>9166.666666666666</v>
      </c>
      <c r="BB61" s="51">
        <f t="shared" si="103"/>
        <v>9166.666666666666</v>
      </c>
      <c r="BC61" s="51">
        <f t="shared" si="103"/>
        <v>9166.666666666666</v>
      </c>
      <c r="BD61" s="51">
        <f t="shared" si="103"/>
        <v>9166.666666666666</v>
      </c>
      <c r="BE61" s="51">
        <f t="shared" si="103"/>
        <v>9166.666666666666</v>
      </c>
      <c r="BF61" s="51">
        <f t="shared" si="103"/>
        <v>9166.666666666666</v>
      </c>
      <c r="BG61" s="51">
        <f t="shared" si="103"/>
        <v>9166.666666666666</v>
      </c>
      <c r="BH61" s="51">
        <f t="shared" si="103"/>
        <v>9166.666666666666</v>
      </c>
      <c r="BI61" s="51">
        <f t="shared" si="103"/>
        <v>9166.666666666666</v>
      </c>
      <c r="BJ61" s="51">
        <f t="shared" si="103"/>
        <v>9166.666666666666</v>
      </c>
      <c r="BK61" s="51">
        <f t="shared" si="103"/>
        <v>9166.666666666666</v>
      </c>
      <c r="BL61" s="51">
        <f t="shared" si="103"/>
        <v>9166.666666666666</v>
      </c>
      <c r="BM61" s="51">
        <f t="shared" si="103"/>
        <v>9166.666666666666</v>
      </c>
      <c r="BN61" s="51">
        <f t="shared" si="103"/>
        <v>9166.666666666666</v>
      </c>
      <c r="BO61" s="51">
        <f aca="true" t="shared" si="104" ref="BO61:BV61">MMAINT</f>
        <v>9166.666666666666</v>
      </c>
      <c r="BP61" s="51">
        <f t="shared" si="104"/>
        <v>9166.666666666666</v>
      </c>
      <c r="BQ61" s="51">
        <f t="shared" si="104"/>
        <v>9166.666666666666</v>
      </c>
      <c r="BR61" s="51">
        <f t="shared" si="104"/>
        <v>9166.666666666666</v>
      </c>
      <c r="BS61" s="51">
        <f t="shared" si="104"/>
        <v>9166.666666666666</v>
      </c>
      <c r="BT61" s="51">
        <f t="shared" si="104"/>
        <v>9166.666666666666</v>
      </c>
      <c r="BU61" s="51">
        <f t="shared" si="104"/>
        <v>9166.666666666666</v>
      </c>
      <c r="BV61" s="51">
        <f t="shared" si="104"/>
        <v>9166.666666666666</v>
      </c>
    </row>
    <row r="62" spans="1:74" s="51" customFormat="1" ht="12.75">
      <c r="A62" s="132" t="s">
        <v>112</v>
      </c>
      <c r="B62" s="133">
        <f>2%</f>
        <v>0.02</v>
      </c>
      <c r="C62" s="51">
        <f>$B$28*$B$62*(C2+C7)/12</f>
        <v>0</v>
      </c>
      <c r="D62" s="51">
        <f aca="true" t="shared" si="105" ref="D62:BO62">$B$28*$B$62*(D2+D7)/12</f>
        <v>2788</v>
      </c>
      <c r="E62" s="51">
        <f t="shared" si="105"/>
        <v>5576</v>
      </c>
      <c r="F62" s="51">
        <f t="shared" si="105"/>
        <v>8364</v>
      </c>
      <c r="G62" s="51">
        <f t="shared" si="105"/>
        <v>11152</v>
      </c>
      <c r="H62" s="51">
        <f t="shared" si="105"/>
        <v>13940</v>
      </c>
      <c r="I62" s="51">
        <f t="shared" si="105"/>
        <v>16728</v>
      </c>
      <c r="J62" s="51">
        <f t="shared" si="105"/>
        <v>19516</v>
      </c>
      <c r="K62" s="51">
        <f t="shared" si="105"/>
        <v>22304</v>
      </c>
      <c r="L62" s="51">
        <f t="shared" si="105"/>
        <v>25092</v>
      </c>
      <c r="M62" s="51">
        <f t="shared" si="105"/>
        <v>27880</v>
      </c>
      <c r="N62" s="51">
        <f t="shared" si="105"/>
        <v>30668</v>
      </c>
      <c r="O62" s="51">
        <f t="shared" si="105"/>
        <v>33456</v>
      </c>
      <c r="P62" s="51">
        <f t="shared" si="105"/>
        <v>35314.666666666664</v>
      </c>
      <c r="Q62" s="51">
        <f t="shared" si="105"/>
        <v>37173.333333333336</v>
      </c>
      <c r="R62" s="51">
        <f t="shared" si="105"/>
        <v>39032</v>
      </c>
      <c r="S62" s="51">
        <f t="shared" si="105"/>
        <v>40890.666666666664</v>
      </c>
      <c r="T62" s="51">
        <f t="shared" si="105"/>
        <v>42749.333333333336</v>
      </c>
      <c r="U62" s="51">
        <f t="shared" si="105"/>
        <v>44608</v>
      </c>
      <c r="V62" s="51">
        <f t="shared" si="105"/>
        <v>46466.666666666664</v>
      </c>
      <c r="W62" s="51">
        <f t="shared" si="105"/>
        <v>48325.333333333336</v>
      </c>
      <c r="X62" s="51">
        <f t="shared" si="105"/>
        <v>50184</v>
      </c>
      <c r="Y62" s="51">
        <f t="shared" si="105"/>
        <v>52042.666666666664</v>
      </c>
      <c r="Z62" s="51">
        <f t="shared" si="105"/>
        <v>53901.333333333336</v>
      </c>
      <c r="AA62" s="51">
        <f t="shared" si="105"/>
        <v>55760</v>
      </c>
      <c r="AB62" s="51">
        <f t="shared" si="105"/>
        <v>57618.666666666664</v>
      </c>
      <c r="AC62" s="51">
        <f t="shared" si="105"/>
        <v>59477.333333333336</v>
      </c>
      <c r="AD62" s="51">
        <f t="shared" si="105"/>
        <v>61336</v>
      </c>
      <c r="AE62" s="51">
        <f t="shared" si="105"/>
        <v>63194.666666666664</v>
      </c>
      <c r="AF62" s="51">
        <f t="shared" si="105"/>
        <v>65053.333333333336</v>
      </c>
      <c r="AG62" s="51">
        <f t="shared" si="105"/>
        <v>66912</v>
      </c>
      <c r="AH62" s="51">
        <f t="shared" si="105"/>
        <v>68770.66666666667</v>
      </c>
      <c r="AI62" s="51">
        <f t="shared" si="105"/>
        <v>70629.33333333333</v>
      </c>
      <c r="AJ62" s="51">
        <f t="shared" si="105"/>
        <v>72488</v>
      </c>
      <c r="AK62" s="51">
        <f t="shared" si="105"/>
        <v>74346.66666666667</v>
      </c>
      <c r="AL62" s="51">
        <f t="shared" si="105"/>
        <v>76205.33333333333</v>
      </c>
      <c r="AM62" s="51">
        <f t="shared" si="105"/>
        <v>78064</v>
      </c>
      <c r="AN62" s="51">
        <f t="shared" si="105"/>
        <v>79922.66666666667</v>
      </c>
      <c r="AO62" s="51">
        <f t="shared" si="105"/>
        <v>81781.33333333333</v>
      </c>
      <c r="AP62" s="51">
        <f t="shared" si="105"/>
        <v>83640</v>
      </c>
      <c r="AQ62" s="51">
        <f t="shared" si="105"/>
        <v>85498.66666666667</v>
      </c>
      <c r="AR62" s="51">
        <f t="shared" si="105"/>
        <v>87357.33333333333</v>
      </c>
      <c r="AS62" s="51">
        <f t="shared" si="105"/>
        <v>89216</v>
      </c>
      <c r="AT62" s="51">
        <f t="shared" si="105"/>
        <v>91074.66666666667</v>
      </c>
      <c r="AU62" s="51">
        <f t="shared" si="105"/>
        <v>92933.33333333333</v>
      </c>
      <c r="AV62" s="51">
        <f t="shared" si="105"/>
        <v>94792</v>
      </c>
      <c r="AW62" s="51">
        <f t="shared" si="105"/>
        <v>96650.66666666667</v>
      </c>
      <c r="AX62" s="51">
        <f t="shared" si="105"/>
        <v>98509.33333333333</v>
      </c>
      <c r="AY62" s="51">
        <f t="shared" si="105"/>
        <v>100135.66666666667</v>
      </c>
      <c r="AZ62" s="51">
        <f t="shared" si="105"/>
        <v>101762</v>
      </c>
      <c r="BA62" s="51">
        <f t="shared" si="105"/>
        <v>103388.33333333333</v>
      </c>
      <c r="BB62" s="51">
        <f t="shared" si="105"/>
        <v>105014.66666666667</v>
      </c>
      <c r="BC62" s="51">
        <f t="shared" si="105"/>
        <v>106641</v>
      </c>
      <c r="BD62" s="51">
        <f t="shared" si="105"/>
        <v>108267.33333333333</v>
      </c>
      <c r="BE62" s="51">
        <f t="shared" si="105"/>
        <v>109893.66666666667</v>
      </c>
      <c r="BF62" s="51">
        <f t="shared" si="105"/>
        <v>111520</v>
      </c>
      <c r="BG62" s="51">
        <f t="shared" si="105"/>
        <v>113146.33333333333</v>
      </c>
      <c r="BH62" s="51">
        <f t="shared" si="105"/>
        <v>114772.66666666667</v>
      </c>
      <c r="BI62" s="51">
        <f t="shared" si="105"/>
        <v>116399</v>
      </c>
      <c r="BJ62" s="51">
        <f t="shared" si="105"/>
        <v>118025.33333333333</v>
      </c>
      <c r="BK62" s="51">
        <f t="shared" si="105"/>
        <v>119651.66666666667</v>
      </c>
      <c r="BL62" s="51">
        <f t="shared" si="105"/>
        <v>121278</v>
      </c>
      <c r="BM62" s="51">
        <f t="shared" si="105"/>
        <v>122904.33333333333</v>
      </c>
      <c r="BN62" s="51">
        <f t="shared" si="105"/>
        <v>124530.66666666667</v>
      </c>
      <c r="BO62" s="51">
        <f t="shared" si="105"/>
        <v>126157</v>
      </c>
      <c r="BP62" s="51">
        <f aca="true" t="shared" si="106" ref="BP62:BV62">$B$28*$B$62*(BP2+BP7)/12</f>
        <v>127783.33333333333</v>
      </c>
      <c r="BQ62" s="51">
        <f t="shared" si="106"/>
        <v>129409.66666666667</v>
      </c>
      <c r="BR62" s="51">
        <f t="shared" si="106"/>
        <v>131036</v>
      </c>
      <c r="BS62" s="51">
        <f t="shared" si="106"/>
        <v>132662.33333333334</v>
      </c>
      <c r="BT62" s="51">
        <f t="shared" si="106"/>
        <v>134288.66666666666</v>
      </c>
      <c r="BU62" s="51">
        <f t="shared" si="106"/>
        <v>135915</v>
      </c>
      <c r="BV62" s="51">
        <f t="shared" si="106"/>
        <v>137541.33333333334</v>
      </c>
    </row>
    <row r="63" spans="1:74" s="37" customFormat="1" ht="13.5" thickBot="1">
      <c r="A63" s="44" t="s">
        <v>113</v>
      </c>
      <c r="C63" s="37">
        <f>SUM(C51:C62)</f>
        <v>12166.666666666666</v>
      </c>
      <c r="D63" s="37">
        <f aca="true" t="shared" si="107" ref="D63:AL63">SUM(D51:D62)</f>
        <v>55762.916666666664</v>
      </c>
      <c r="E63" s="37">
        <f t="shared" si="107"/>
        <v>80858.16666666667</v>
      </c>
      <c r="F63" s="37">
        <f t="shared" si="107"/>
        <v>546158.6666666666</v>
      </c>
      <c r="G63" s="37">
        <f t="shared" si="107"/>
        <v>552959.1666666666</v>
      </c>
      <c r="H63" s="37">
        <f t="shared" si="107"/>
        <v>606760.6666666666</v>
      </c>
      <c r="I63" s="37">
        <f t="shared" si="107"/>
        <v>565322.6666666666</v>
      </c>
      <c r="J63" s="37">
        <f t="shared" si="107"/>
        <v>667362.6666666666</v>
      </c>
      <c r="K63" s="37">
        <f t="shared" si="107"/>
        <v>721164.1666666666</v>
      </c>
      <c r="L63" s="37">
        <f t="shared" si="107"/>
        <v>774828.1666666666</v>
      </c>
      <c r="M63" s="37">
        <f t="shared" si="107"/>
        <v>781491.1666666666</v>
      </c>
      <c r="N63" s="37">
        <f t="shared" si="107"/>
        <v>788154.1666666666</v>
      </c>
      <c r="O63" s="37">
        <f t="shared" si="107"/>
        <v>841877.2916666666</v>
      </c>
      <c r="P63" s="37">
        <f t="shared" si="107"/>
        <v>893501.1545833333</v>
      </c>
      <c r="Q63" s="37">
        <f t="shared" si="107"/>
        <v>898156.7951625</v>
      </c>
      <c r="R63" s="37">
        <f t="shared" si="107"/>
        <v>949849.1633937916</v>
      </c>
      <c r="S63" s="37">
        <f t="shared" si="107"/>
        <v>1001580.4747658995</v>
      </c>
      <c r="T63" s="37">
        <f t="shared" si="107"/>
        <v>1053354.234161497</v>
      </c>
      <c r="U63" s="37">
        <f t="shared" si="107"/>
        <v>1058173.2619026985</v>
      </c>
      <c r="V63" s="37">
        <f t="shared" si="107"/>
        <v>1110043.7221406084</v>
      </c>
      <c r="W63" s="37">
        <f t="shared" si="107"/>
        <v>1161969.1537999297</v>
      </c>
      <c r="X63" s="37">
        <f t="shared" si="107"/>
        <v>1260955.50430859</v>
      </c>
      <c r="Y63" s="37">
        <f t="shared" si="107"/>
        <v>1313006.1663630297</v>
      </c>
      <c r="Z63" s="37">
        <f t="shared" si="107"/>
        <v>986112.018002369</v>
      </c>
      <c r="AA63" s="37">
        <f t="shared" si="107"/>
        <v>991101.6259292015</v>
      </c>
      <c r="AB63" s="37">
        <f t="shared" si="107"/>
        <v>996142.3997442456</v>
      </c>
      <c r="AC63" s="37">
        <f t="shared" si="107"/>
        <v>1001237.9210596761</v>
      </c>
      <c r="AD63" s="37">
        <f t="shared" si="107"/>
        <v>1006392.02220052</v>
      </c>
      <c r="AE63" s="37">
        <f t="shared" si="107"/>
        <v>1011608.8037545565</v>
      </c>
      <c r="AF63" s="37">
        <f t="shared" si="107"/>
        <v>1016892.6533507088</v>
      </c>
      <c r="AG63" s="37">
        <f t="shared" si="107"/>
        <v>1022248.2657519251</v>
      </c>
      <c r="AH63" s="37">
        <f t="shared" si="107"/>
        <v>1027680.6643545598</v>
      </c>
      <c r="AI63" s="37">
        <f t="shared" si="107"/>
        <v>1033195.2241927125</v>
      </c>
      <c r="AJ63" s="37">
        <f t="shared" si="107"/>
        <v>1458798.696552869</v>
      </c>
      <c r="AK63" s="37">
        <f t="shared" si="107"/>
        <v>1464495.2353115699</v>
      </c>
      <c r="AL63" s="37">
        <f t="shared" si="107"/>
        <v>1470292.425116713</v>
      </c>
      <c r="AM63" s="37">
        <f aca="true" t="shared" si="108" ref="AM63:BN63">SUM(AM51:AM62)</f>
        <v>1476110.2099670433</v>
      </c>
      <c r="AN63" s="37">
        <f t="shared" si="108"/>
        <v>1482031.9069957596</v>
      </c>
      <c r="AO63" s="37">
        <f t="shared" si="108"/>
        <v>1488064.4764896808</v>
      </c>
      <c r="AP63" s="37">
        <f t="shared" si="108"/>
        <v>1914216.347141763</v>
      </c>
      <c r="AQ63" s="37">
        <f t="shared" si="108"/>
        <v>1920493.4477106924</v>
      </c>
      <c r="AR63" s="37">
        <f t="shared" si="108"/>
        <v>1926905.2408289204</v>
      </c>
      <c r="AS63" s="37">
        <f t="shared" si="108"/>
        <v>1933337.2038573218</v>
      </c>
      <c r="AT63" s="37">
        <f t="shared" si="108"/>
        <v>1939908.9421062302</v>
      </c>
      <c r="AU63" s="37">
        <f t="shared" si="108"/>
        <v>2366630.62206484</v>
      </c>
      <c r="AV63" s="37">
        <f t="shared" si="108"/>
        <v>2373510.020987778</v>
      </c>
      <c r="AW63" s="37">
        <f t="shared" si="108"/>
        <v>2380558.568104242</v>
      </c>
      <c r="AX63" s="37">
        <f t="shared" si="108"/>
        <v>2387787.388634558</v>
      </c>
      <c r="AY63" s="37">
        <f t="shared" si="108"/>
        <v>2814511.441624064</v>
      </c>
      <c r="AZ63" s="37">
        <f t="shared" si="108"/>
        <v>2821424.3958875732</v>
      </c>
      <c r="BA63" s="37">
        <f t="shared" si="108"/>
        <v>2828539.7497501876</v>
      </c>
      <c r="BB63" s="37">
        <f t="shared" si="108"/>
        <v>3255871.844629204</v>
      </c>
      <c r="BC63" s="37">
        <f t="shared" si="108"/>
        <v>3263432.922778945</v>
      </c>
      <c r="BD63" s="37">
        <f t="shared" si="108"/>
        <v>3691240.189026863</v>
      </c>
      <c r="BE63" s="37">
        <f t="shared" si="108"/>
        <v>3699098.3705070014</v>
      </c>
      <c r="BF63" s="37">
        <f t="shared" si="108"/>
        <v>3707220.6406048643</v>
      </c>
      <c r="BG63" s="37">
        <f t="shared" si="108"/>
        <v>4135625.731301116</v>
      </c>
      <c r="BH63" s="37">
        <f t="shared" si="108"/>
        <v>4144330.5931883883</v>
      </c>
      <c r="BI63" s="37">
        <f t="shared" si="108"/>
        <v>4573357.480095323</v>
      </c>
      <c r="BJ63" s="37">
        <f t="shared" si="108"/>
        <v>5002727.039613922</v>
      </c>
      <c r="BK63" s="37">
        <f t="shared" si="108"/>
        <v>5012211.248498502</v>
      </c>
      <c r="BL63" s="37">
        <f t="shared" si="108"/>
        <v>5442074.492527234</v>
      </c>
      <c r="BM63" s="37">
        <f t="shared" si="108"/>
        <v>5452340.7338373205</v>
      </c>
      <c r="BN63" s="37">
        <f t="shared" si="108"/>
        <v>5883039.741909111</v>
      </c>
      <c r="BO63" s="37">
        <f aca="true" t="shared" si="109" ref="BO63:BV63">SUM(BO51:BO62)</f>
        <v>6314200.2198799895</v>
      </c>
      <c r="BP63" s="37">
        <f t="shared" si="109"/>
        <v>6745853.939696241</v>
      </c>
      <c r="BQ63" s="37">
        <f t="shared" si="109"/>
        <v>6757752.164304087</v>
      </c>
      <c r="BR63" s="37">
        <f t="shared" si="109"/>
        <v>7190206.517956105</v>
      </c>
      <c r="BS63" s="37">
        <f t="shared" si="109"/>
        <v>7623254.690651938</v>
      </c>
      <c r="BT63" s="37">
        <f t="shared" si="109"/>
        <v>8056938.079000871</v>
      </c>
      <c r="BU63" s="37">
        <f t="shared" si="109"/>
        <v>8491300.975667592</v>
      </c>
      <c r="BV63" s="37">
        <f t="shared" si="109"/>
        <v>8926390.772079019</v>
      </c>
    </row>
    <row r="64" s="66" customFormat="1" ht="16.5" thickTop="1">
      <c r="A64" s="65" t="s">
        <v>114</v>
      </c>
    </row>
    <row r="65" spans="1:74" s="43" customFormat="1" ht="12.75">
      <c r="A65" s="42" t="s">
        <v>115</v>
      </c>
      <c r="B65" s="43">
        <v>2000</v>
      </c>
      <c r="C65" s="43">
        <f aca="true" t="shared" si="110" ref="C65:N65">OFFICE_COST</f>
        <v>2000</v>
      </c>
      <c r="D65" s="43">
        <f t="shared" si="110"/>
        <v>2000</v>
      </c>
      <c r="E65" s="43">
        <f t="shared" si="110"/>
        <v>2000</v>
      </c>
      <c r="F65" s="43">
        <f t="shared" si="110"/>
        <v>2000</v>
      </c>
      <c r="G65" s="43">
        <f t="shared" si="110"/>
        <v>2000</v>
      </c>
      <c r="H65" s="43">
        <f t="shared" si="110"/>
        <v>2000</v>
      </c>
      <c r="I65" s="43">
        <f t="shared" si="110"/>
        <v>2000</v>
      </c>
      <c r="J65" s="43">
        <f t="shared" si="110"/>
        <v>2000</v>
      </c>
      <c r="K65" s="43">
        <f t="shared" si="110"/>
        <v>2000</v>
      </c>
      <c r="L65" s="43">
        <f t="shared" si="110"/>
        <v>2000</v>
      </c>
      <c r="M65" s="43">
        <f t="shared" si="110"/>
        <v>2000</v>
      </c>
      <c r="N65" s="43">
        <f t="shared" si="110"/>
        <v>2000</v>
      </c>
      <c r="O65" s="43">
        <f>SUM(O33:O43)*100</f>
        <v>2700</v>
      </c>
      <c r="P65" s="43">
        <f aca="true" t="shared" si="111" ref="P65:BV65">SUM(P33:P43)*100</f>
        <v>2800</v>
      </c>
      <c r="Q65" s="43">
        <f t="shared" si="111"/>
        <v>3000</v>
      </c>
      <c r="R65" s="43">
        <f t="shared" si="111"/>
        <v>3200</v>
      </c>
      <c r="S65" s="43">
        <f t="shared" si="111"/>
        <v>3400</v>
      </c>
      <c r="T65" s="43">
        <f t="shared" si="111"/>
        <v>4200</v>
      </c>
      <c r="U65" s="43">
        <f t="shared" si="111"/>
        <v>4400</v>
      </c>
      <c r="V65" s="43">
        <f t="shared" si="111"/>
        <v>4700</v>
      </c>
      <c r="W65" s="43">
        <f>SUM(W33:W43)*100</f>
        <v>5000</v>
      </c>
      <c r="X65" s="43">
        <f t="shared" si="111"/>
        <v>5300</v>
      </c>
      <c r="Y65" s="43">
        <f t="shared" si="111"/>
        <v>5600</v>
      </c>
      <c r="Z65" s="43">
        <f t="shared" si="111"/>
        <v>6100</v>
      </c>
      <c r="AA65" s="43">
        <f t="shared" si="111"/>
        <v>6300</v>
      </c>
      <c r="AB65" s="43">
        <f t="shared" si="111"/>
        <v>6700</v>
      </c>
      <c r="AC65" s="43">
        <f t="shared" si="111"/>
        <v>7100</v>
      </c>
      <c r="AD65" s="43">
        <f t="shared" si="111"/>
        <v>7400</v>
      </c>
      <c r="AE65" s="43">
        <f t="shared" si="111"/>
        <v>7900</v>
      </c>
      <c r="AF65" s="43">
        <f t="shared" si="111"/>
        <v>8300</v>
      </c>
      <c r="AG65" s="43">
        <f t="shared" si="111"/>
        <v>8800</v>
      </c>
      <c r="AH65" s="43">
        <f t="shared" si="111"/>
        <v>9400</v>
      </c>
      <c r="AI65" s="43">
        <f t="shared" si="111"/>
        <v>9900</v>
      </c>
      <c r="AJ65" s="43">
        <f t="shared" si="111"/>
        <v>10500</v>
      </c>
      <c r="AK65" s="43">
        <f t="shared" si="111"/>
        <v>11100</v>
      </c>
      <c r="AL65" s="43">
        <f t="shared" si="111"/>
        <v>11700</v>
      </c>
      <c r="AM65" s="43">
        <f t="shared" si="111"/>
        <v>12500</v>
      </c>
      <c r="AN65" s="43">
        <f t="shared" si="111"/>
        <v>13200</v>
      </c>
      <c r="AO65" s="43">
        <f t="shared" si="111"/>
        <v>13900</v>
      </c>
      <c r="AP65" s="43">
        <f t="shared" si="111"/>
        <v>14800</v>
      </c>
      <c r="AQ65" s="43">
        <f t="shared" si="111"/>
        <v>15700</v>
      </c>
      <c r="AR65" s="43">
        <f t="shared" si="111"/>
        <v>16600</v>
      </c>
      <c r="AS65" s="43">
        <f t="shared" si="111"/>
        <v>17600</v>
      </c>
      <c r="AT65" s="43">
        <f t="shared" si="111"/>
        <v>18600</v>
      </c>
      <c r="AU65" s="43">
        <f t="shared" si="111"/>
        <v>19700</v>
      </c>
      <c r="AV65" s="43">
        <f t="shared" si="111"/>
        <v>20900</v>
      </c>
      <c r="AW65" s="43">
        <f t="shared" si="111"/>
        <v>22000</v>
      </c>
      <c r="AX65" s="43">
        <f t="shared" si="111"/>
        <v>23400</v>
      </c>
      <c r="AY65" s="43">
        <f t="shared" si="111"/>
        <v>24700</v>
      </c>
      <c r="AZ65" s="43">
        <f t="shared" si="111"/>
        <v>26100</v>
      </c>
      <c r="BA65" s="43">
        <f t="shared" si="111"/>
        <v>27600</v>
      </c>
      <c r="BB65" s="43">
        <f t="shared" si="111"/>
        <v>29200</v>
      </c>
      <c r="BC65" s="43">
        <f t="shared" si="111"/>
        <v>30900</v>
      </c>
      <c r="BD65" s="43">
        <f t="shared" si="111"/>
        <v>32700</v>
      </c>
      <c r="BE65" s="43">
        <f t="shared" si="111"/>
        <v>34500</v>
      </c>
      <c r="BF65" s="43">
        <f t="shared" si="111"/>
        <v>36400</v>
      </c>
      <c r="BG65" s="43">
        <f t="shared" si="111"/>
        <v>38500</v>
      </c>
      <c r="BH65" s="43">
        <f t="shared" si="111"/>
        <v>40700</v>
      </c>
      <c r="BI65" s="43">
        <f t="shared" si="111"/>
        <v>43100</v>
      </c>
      <c r="BJ65" s="43">
        <f t="shared" si="111"/>
        <v>45500</v>
      </c>
      <c r="BK65" s="43">
        <f t="shared" si="111"/>
        <v>48000</v>
      </c>
      <c r="BL65" s="43">
        <f t="shared" si="111"/>
        <v>50700</v>
      </c>
      <c r="BM65" s="43">
        <f t="shared" si="111"/>
        <v>53700</v>
      </c>
      <c r="BN65" s="43">
        <f>SUM(BN33:BN43)*100</f>
        <v>56700</v>
      </c>
      <c r="BO65" s="43">
        <f t="shared" si="111"/>
        <v>60000</v>
      </c>
      <c r="BP65" s="43">
        <f t="shared" si="111"/>
        <v>63400</v>
      </c>
      <c r="BQ65" s="43">
        <f t="shared" si="111"/>
        <v>67100</v>
      </c>
      <c r="BR65" s="43">
        <f t="shared" si="111"/>
        <v>70900</v>
      </c>
      <c r="BS65" s="43">
        <f t="shared" si="111"/>
        <v>75000</v>
      </c>
      <c r="BT65" s="43">
        <f t="shared" si="111"/>
        <v>79500</v>
      </c>
      <c r="BU65" s="43">
        <f t="shared" si="111"/>
        <v>84100</v>
      </c>
      <c r="BV65" s="43">
        <f t="shared" si="111"/>
        <v>89100</v>
      </c>
    </row>
    <row r="66" spans="1:74" s="43" customFormat="1" ht="12.75">
      <c r="A66" s="42" t="s">
        <v>116</v>
      </c>
      <c r="B66" s="43">
        <v>2000</v>
      </c>
      <c r="C66" s="43">
        <f aca="true" t="shared" si="112" ref="C66:AH66">POS_COST*ROUNDUP((C12+1)/10000,0)</f>
        <v>2000</v>
      </c>
      <c r="D66" s="43">
        <f t="shared" si="112"/>
        <v>2000</v>
      </c>
      <c r="E66" s="43">
        <f t="shared" si="112"/>
        <v>2000</v>
      </c>
      <c r="F66" s="43">
        <f t="shared" si="112"/>
        <v>2000</v>
      </c>
      <c r="G66" s="43">
        <f t="shared" si="112"/>
        <v>4000</v>
      </c>
      <c r="H66" s="43">
        <f t="shared" si="112"/>
        <v>4000</v>
      </c>
      <c r="I66" s="43">
        <f t="shared" si="112"/>
        <v>2000</v>
      </c>
      <c r="J66" s="43">
        <f t="shared" si="112"/>
        <v>6000</v>
      </c>
      <c r="K66" s="43">
        <f t="shared" si="112"/>
        <v>6000</v>
      </c>
      <c r="L66" s="43">
        <f t="shared" si="112"/>
        <v>6000</v>
      </c>
      <c r="M66" s="43">
        <f t="shared" si="112"/>
        <v>6000</v>
      </c>
      <c r="N66" s="43">
        <f t="shared" si="112"/>
        <v>8000</v>
      </c>
      <c r="O66" s="43">
        <f t="shared" si="112"/>
        <v>8000</v>
      </c>
      <c r="P66" s="43">
        <f t="shared" si="112"/>
        <v>8000</v>
      </c>
      <c r="Q66" s="43">
        <f t="shared" si="112"/>
        <v>10000</v>
      </c>
      <c r="R66" s="43">
        <f t="shared" si="112"/>
        <v>10000</v>
      </c>
      <c r="S66" s="43">
        <f t="shared" si="112"/>
        <v>10000</v>
      </c>
      <c r="T66" s="43">
        <f t="shared" si="112"/>
        <v>12000</v>
      </c>
      <c r="U66" s="43">
        <f t="shared" si="112"/>
        <v>12000</v>
      </c>
      <c r="V66" s="43">
        <f t="shared" si="112"/>
        <v>14000</v>
      </c>
      <c r="W66" s="43">
        <f t="shared" si="112"/>
        <v>14000</v>
      </c>
      <c r="X66" s="43">
        <f t="shared" si="112"/>
        <v>16000</v>
      </c>
      <c r="Y66" s="43">
        <f t="shared" si="112"/>
        <v>18000</v>
      </c>
      <c r="Z66" s="43">
        <f t="shared" si="112"/>
        <v>18000</v>
      </c>
      <c r="AA66" s="43">
        <f t="shared" si="112"/>
        <v>20000</v>
      </c>
      <c r="AB66" s="43">
        <f t="shared" si="112"/>
        <v>22000</v>
      </c>
      <c r="AC66" s="43">
        <f t="shared" si="112"/>
        <v>22000</v>
      </c>
      <c r="AD66" s="43">
        <f t="shared" si="112"/>
        <v>24000</v>
      </c>
      <c r="AE66" s="43">
        <f t="shared" si="112"/>
        <v>26000</v>
      </c>
      <c r="AF66" s="43">
        <f t="shared" si="112"/>
        <v>28000</v>
      </c>
      <c r="AG66" s="43">
        <f t="shared" si="112"/>
        <v>30000</v>
      </c>
      <c r="AH66" s="43">
        <f t="shared" si="112"/>
        <v>32000</v>
      </c>
      <c r="AI66" s="43">
        <f aca="true" t="shared" si="113" ref="AI66:BN66">POS_COST*ROUNDUP((AI12+1)/10000,0)</f>
        <v>34000</v>
      </c>
      <c r="AJ66" s="43">
        <f t="shared" si="113"/>
        <v>36000</v>
      </c>
      <c r="AK66" s="43">
        <f t="shared" si="113"/>
        <v>38000</v>
      </c>
      <c r="AL66" s="43">
        <f t="shared" si="113"/>
        <v>40000</v>
      </c>
      <c r="AM66" s="43">
        <f t="shared" si="113"/>
        <v>44000</v>
      </c>
      <c r="AN66" s="43">
        <f t="shared" si="113"/>
        <v>46000</v>
      </c>
      <c r="AO66" s="43">
        <f t="shared" si="113"/>
        <v>50000</v>
      </c>
      <c r="AP66" s="43">
        <f t="shared" si="113"/>
        <v>52000</v>
      </c>
      <c r="AQ66" s="43">
        <f t="shared" si="113"/>
        <v>56000</v>
      </c>
      <c r="AR66" s="43">
        <f t="shared" si="113"/>
        <v>60000</v>
      </c>
      <c r="AS66" s="43">
        <f t="shared" si="113"/>
        <v>64000</v>
      </c>
      <c r="AT66" s="43">
        <f t="shared" si="113"/>
        <v>68000</v>
      </c>
      <c r="AU66" s="43">
        <f t="shared" si="113"/>
        <v>72000</v>
      </c>
      <c r="AV66" s="43">
        <f t="shared" si="113"/>
        <v>76000</v>
      </c>
      <c r="AW66" s="43">
        <f t="shared" si="113"/>
        <v>80000</v>
      </c>
      <c r="AX66" s="43">
        <f t="shared" si="113"/>
        <v>86000</v>
      </c>
      <c r="AY66" s="43">
        <f t="shared" si="113"/>
        <v>90000</v>
      </c>
      <c r="AZ66" s="43">
        <f t="shared" si="113"/>
        <v>96000</v>
      </c>
      <c r="BA66" s="43">
        <f t="shared" si="113"/>
        <v>102000</v>
      </c>
      <c r="BB66" s="43">
        <f t="shared" si="113"/>
        <v>108000</v>
      </c>
      <c r="BC66" s="43">
        <f t="shared" si="113"/>
        <v>114000</v>
      </c>
      <c r="BD66" s="43">
        <f t="shared" si="113"/>
        <v>122000</v>
      </c>
      <c r="BE66" s="43">
        <f t="shared" si="113"/>
        <v>128000</v>
      </c>
      <c r="BF66" s="43">
        <f t="shared" si="113"/>
        <v>136000</v>
      </c>
      <c r="BG66" s="43">
        <f t="shared" si="113"/>
        <v>144000</v>
      </c>
      <c r="BH66" s="43">
        <f t="shared" si="113"/>
        <v>152000</v>
      </c>
      <c r="BI66" s="43">
        <f t="shared" si="113"/>
        <v>162000</v>
      </c>
      <c r="BJ66" s="43">
        <f t="shared" si="113"/>
        <v>170000</v>
      </c>
      <c r="BK66" s="43">
        <f t="shared" si="113"/>
        <v>180000</v>
      </c>
      <c r="BL66" s="43">
        <f t="shared" si="113"/>
        <v>190000</v>
      </c>
      <c r="BM66" s="43">
        <f t="shared" si="113"/>
        <v>202000</v>
      </c>
      <c r="BN66" s="43">
        <f t="shared" si="113"/>
        <v>214000</v>
      </c>
      <c r="BO66" s="43">
        <f aca="true" t="shared" si="114" ref="BO66:BV66">POS_COST*ROUNDUP((BO12+1)/10000,0)</f>
        <v>226000</v>
      </c>
      <c r="BP66" s="43">
        <f t="shared" si="114"/>
        <v>240000</v>
      </c>
      <c r="BQ66" s="43">
        <f t="shared" si="114"/>
        <v>254000</v>
      </c>
      <c r="BR66" s="43">
        <f t="shared" si="114"/>
        <v>268000</v>
      </c>
      <c r="BS66" s="43">
        <f t="shared" si="114"/>
        <v>284000</v>
      </c>
      <c r="BT66" s="43">
        <f t="shared" si="114"/>
        <v>302000</v>
      </c>
      <c r="BU66" s="43">
        <f t="shared" si="114"/>
        <v>320000</v>
      </c>
      <c r="BV66" s="43">
        <f t="shared" si="114"/>
        <v>338000</v>
      </c>
    </row>
    <row r="67" spans="1:4" s="43" customFormat="1" ht="12.75">
      <c r="A67" s="42"/>
      <c r="D67" s="59">
        <v>0</v>
      </c>
    </row>
    <row r="68" spans="1:74" s="37" customFormat="1" ht="13.5" thickBot="1">
      <c r="A68" s="44" t="s">
        <v>117</v>
      </c>
      <c r="C68" s="37">
        <f>SUM(C65:C66)</f>
        <v>4000</v>
      </c>
      <c r="D68" s="37">
        <f aca="true" t="shared" si="115" ref="D68:BO68">SUM(D65:D66)</f>
        <v>4000</v>
      </c>
      <c r="E68" s="37">
        <f t="shared" si="115"/>
        <v>4000</v>
      </c>
      <c r="F68" s="37">
        <f t="shared" si="115"/>
        <v>4000</v>
      </c>
      <c r="G68" s="37">
        <f t="shared" si="115"/>
        <v>6000</v>
      </c>
      <c r="H68" s="37">
        <f t="shared" si="115"/>
        <v>6000</v>
      </c>
      <c r="I68" s="37">
        <f t="shared" si="115"/>
        <v>4000</v>
      </c>
      <c r="J68" s="37">
        <f t="shared" si="115"/>
        <v>8000</v>
      </c>
      <c r="K68" s="37">
        <f t="shared" si="115"/>
        <v>8000</v>
      </c>
      <c r="L68" s="37">
        <f t="shared" si="115"/>
        <v>8000</v>
      </c>
      <c r="M68" s="37">
        <f t="shared" si="115"/>
        <v>8000</v>
      </c>
      <c r="N68" s="37">
        <f t="shared" si="115"/>
        <v>10000</v>
      </c>
      <c r="O68" s="37">
        <f t="shared" si="115"/>
        <v>10700</v>
      </c>
      <c r="P68" s="37">
        <f t="shared" si="115"/>
        <v>10800</v>
      </c>
      <c r="Q68" s="37">
        <f t="shared" si="115"/>
        <v>13000</v>
      </c>
      <c r="R68" s="37">
        <f t="shared" si="115"/>
        <v>13200</v>
      </c>
      <c r="S68" s="37">
        <f t="shared" si="115"/>
        <v>13400</v>
      </c>
      <c r="T68" s="37">
        <f t="shared" si="115"/>
        <v>16200</v>
      </c>
      <c r="U68" s="37">
        <f t="shared" si="115"/>
        <v>16400</v>
      </c>
      <c r="V68" s="37">
        <f t="shared" si="115"/>
        <v>18700</v>
      </c>
      <c r="W68" s="37">
        <f t="shared" si="115"/>
        <v>19000</v>
      </c>
      <c r="X68" s="37">
        <f t="shared" si="115"/>
        <v>21300</v>
      </c>
      <c r="Y68" s="37">
        <f t="shared" si="115"/>
        <v>23600</v>
      </c>
      <c r="Z68" s="37">
        <f t="shared" si="115"/>
        <v>24100</v>
      </c>
      <c r="AA68" s="37">
        <f t="shared" si="115"/>
        <v>26300</v>
      </c>
      <c r="AB68" s="37">
        <f t="shared" si="115"/>
        <v>28700</v>
      </c>
      <c r="AC68" s="37">
        <f t="shared" si="115"/>
        <v>29100</v>
      </c>
      <c r="AD68" s="37">
        <f t="shared" si="115"/>
        <v>31400</v>
      </c>
      <c r="AE68" s="37">
        <f t="shared" si="115"/>
        <v>33900</v>
      </c>
      <c r="AF68" s="37">
        <f t="shared" si="115"/>
        <v>36300</v>
      </c>
      <c r="AG68" s="37">
        <f t="shared" si="115"/>
        <v>38800</v>
      </c>
      <c r="AH68" s="37">
        <f t="shared" si="115"/>
        <v>41400</v>
      </c>
      <c r="AI68" s="37">
        <f t="shared" si="115"/>
        <v>43900</v>
      </c>
      <c r="AJ68" s="37">
        <f t="shared" si="115"/>
        <v>46500</v>
      </c>
      <c r="AK68" s="37">
        <f t="shared" si="115"/>
        <v>49100</v>
      </c>
      <c r="AL68" s="37">
        <f t="shared" si="115"/>
        <v>51700</v>
      </c>
      <c r="AM68" s="37">
        <f t="shared" si="115"/>
        <v>56500</v>
      </c>
      <c r="AN68" s="37">
        <f t="shared" si="115"/>
        <v>59200</v>
      </c>
      <c r="AO68" s="37">
        <f t="shared" si="115"/>
        <v>63900</v>
      </c>
      <c r="AP68" s="37">
        <f t="shared" si="115"/>
        <v>66800</v>
      </c>
      <c r="AQ68" s="37">
        <f t="shared" si="115"/>
        <v>71700</v>
      </c>
      <c r="AR68" s="37">
        <f t="shared" si="115"/>
        <v>76600</v>
      </c>
      <c r="AS68" s="37">
        <f t="shared" si="115"/>
        <v>81600</v>
      </c>
      <c r="AT68" s="37">
        <f t="shared" si="115"/>
        <v>86600</v>
      </c>
      <c r="AU68" s="37">
        <f t="shared" si="115"/>
        <v>91700</v>
      </c>
      <c r="AV68" s="37">
        <f t="shared" si="115"/>
        <v>96900</v>
      </c>
      <c r="AW68" s="37">
        <f t="shared" si="115"/>
        <v>102000</v>
      </c>
      <c r="AX68" s="37">
        <f t="shared" si="115"/>
        <v>109400</v>
      </c>
      <c r="AY68" s="37">
        <f t="shared" si="115"/>
        <v>114700</v>
      </c>
      <c r="AZ68" s="37">
        <f t="shared" si="115"/>
        <v>122100</v>
      </c>
      <c r="BA68" s="37">
        <f t="shared" si="115"/>
        <v>129600</v>
      </c>
      <c r="BB68" s="37">
        <f t="shared" si="115"/>
        <v>137200</v>
      </c>
      <c r="BC68" s="37">
        <f t="shared" si="115"/>
        <v>144900</v>
      </c>
      <c r="BD68" s="37">
        <f t="shared" si="115"/>
        <v>154700</v>
      </c>
      <c r="BE68" s="37">
        <f t="shared" si="115"/>
        <v>162500</v>
      </c>
      <c r="BF68" s="37">
        <f t="shared" si="115"/>
        <v>172400</v>
      </c>
      <c r="BG68" s="37">
        <f t="shared" si="115"/>
        <v>182500</v>
      </c>
      <c r="BH68" s="37">
        <f t="shared" si="115"/>
        <v>192700</v>
      </c>
      <c r="BI68" s="37">
        <f t="shared" si="115"/>
        <v>205100</v>
      </c>
      <c r="BJ68" s="37">
        <f t="shared" si="115"/>
        <v>215500</v>
      </c>
      <c r="BK68" s="37">
        <f t="shared" si="115"/>
        <v>228000</v>
      </c>
      <c r="BL68" s="37">
        <f t="shared" si="115"/>
        <v>240700</v>
      </c>
      <c r="BM68" s="37">
        <f t="shared" si="115"/>
        <v>255700</v>
      </c>
      <c r="BN68" s="37">
        <f t="shared" si="115"/>
        <v>270700</v>
      </c>
      <c r="BO68" s="37">
        <f t="shared" si="115"/>
        <v>286000</v>
      </c>
      <c r="BP68" s="37">
        <f aca="true" t="shared" si="116" ref="BP68:BU68">SUM(BP65:BP66)</f>
        <v>303400</v>
      </c>
      <c r="BQ68" s="37">
        <f t="shared" si="116"/>
        <v>321100</v>
      </c>
      <c r="BR68" s="37">
        <f t="shared" si="116"/>
        <v>338900</v>
      </c>
      <c r="BS68" s="37">
        <f t="shared" si="116"/>
        <v>359000</v>
      </c>
      <c r="BT68" s="37">
        <f t="shared" si="116"/>
        <v>381500</v>
      </c>
      <c r="BU68" s="37">
        <f t="shared" si="116"/>
        <v>404100</v>
      </c>
      <c r="BV68" s="37">
        <f>SUM(BV65:BV66)</f>
        <v>427100</v>
      </c>
    </row>
    <row r="69" spans="1:63" s="66" customFormat="1" ht="16.5" thickTop="1">
      <c r="A69" s="65" t="s">
        <v>118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59" customFormat="1" ht="12.75">
      <c r="A70" s="62" t="s">
        <v>119</v>
      </c>
      <c r="C70" s="59">
        <v>0</v>
      </c>
      <c r="D70" s="59">
        <v>20000</v>
      </c>
      <c r="E70" s="59">
        <v>20000</v>
      </c>
      <c r="F70" s="59">
        <v>20000</v>
      </c>
      <c r="G70" s="59">
        <v>20000</v>
      </c>
      <c r="H70" s="59">
        <v>20000</v>
      </c>
      <c r="I70" s="59">
        <v>20000</v>
      </c>
      <c r="J70" s="59">
        <v>20000</v>
      </c>
      <c r="K70" s="59">
        <v>20000</v>
      </c>
      <c r="L70" s="59">
        <v>20000</v>
      </c>
      <c r="M70" s="59">
        <v>20000</v>
      </c>
      <c r="N70" s="59">
        <v>20000</v>
      </c>
      <c r="O70" s="59">
        <v>20000</v>
      </c>
      <c r="P70" s="59">
        <v>20000</v>
      </c>
      <c r="Q70" s="59">
        <v>20000</v>
      </c>
      <c r="R70" s="59">
        <v>20000</v>
      </c>
      <c r="S70" s="59">
        <v>20000</v>
      </c>
      <c r="T70" s="59">
        <v>20000</v>
      </c>
      <c r="U70" s="59">
        <v>2000</v>
      </c>
      <c r="V70" s="59">
        <v>2000</v>
      </c>
      <c r="W70" s="59">
        <v>2000</v>
      </c>
      <c r="X70" s="59">
        <v>2000</v>
      </c>
      <c r="Y70" s="59">
        <v>2000</v>
      </c>
      <c r="Z70" s="59">
        <v>2000</v>
      </c>
      <c r="AA70" s="59">
        <v>2000</v>
      </c>
      <c r="AB70" s="59">
        <v>2000</v>
      </c>
      <c r="AC70" s="59">
        <v>2000</v>
      </c>
      <c r="AD70" s="59">
        <v>2000</v>
      </c>
      <c r="AE70" s="59">
        <v>2000</v>
      </c>
      <c r="AF70" s="59">
        <v>2000</v>
      </c>
      <c r="AG70" s="59">
        <v>2000</v>
      </c>
      <c r="AH70" s="59">
        <v>2000</v>
      </c>
      <c r="AI70" s="59">
        <v>2000</v>
      </c>
      <c r="AJ70" s="59">
        <v>2000</v>
      </c>
      <c r="AK70" s="59">
        <v>2000</v>
      </c>
      <c r="AL70" s="59">
        <v>2000</v>
      </c>
      <c r="AM70" s="59">
        <v>2000</v>
      </c>
      <c r="AN70" s="59">
        <v>2000</v>
      </c>
      <c r="AO70" s="59">
        <v>2000</v>
      </c>
      <c r="AP70" s="59">
        <v>2000</v>
      </c>
      <c r="AQ70" s="59">
        <v>2000</v>
      </c>
      <c r="AR70" s="59">
        <v>2000</v>
      </c>
      <c r="AS70" s="59">
        <v>2000</v>
      </c>
      <c r="AT70" s="59">
        <v>2000</v>
      </c>
      <c r="AU70" s="59">
        <v>2000</v>
      </c>
      <c r="AV70" s="59">
        <v>2000</v>
      </c>
      <c r="AW70" s="59">
        <v>2000</v>
      </c>
      <c r="AX70" s="59">
        <v>2000</v>
      </c>
      <c r="AY70" s="59">
        <v>2000</v>
      </c>
      <c r="AZ70" s="59">
        <v>2000</v>
      </c>
      <c r="BA70" s="59">
        <v>2000</v>
      </c>
      <c r="BB70" s="59">
        <v>2000</v>
      </c>
      <c r="BC70" s="59">
        <v>2000</v>
      </c>
      <c r="BD70" s="59">
        <v>2000</v>
      </c>
      <c r="BE70" s="59">
        <v>2000</v>
      </c>
      <c r="BF70" s="59">
        <v>2000</v>
      </c>
      <c r="BG70" s="59">
        <v>2000</v>
      </c>
      <c r="BH70" s="59">
        <v>2000</v>
      </c>
      <c r="BI70" s="59">
        <v>2000</v>
      </c>
      <c r="BJ70" s="59">
        <v>2000</v>
      </c>
      <c r="BK70" s="59">
        <v>2000</v>
      </c>
    </row>
    <row r="71" spans="1:74" s="59" customFormat="1" ht="12.75">
      <c r="A71" s="62" t="s">
        <v>120</v>
      </c>
      <c r="B71" s="59">
        <v>140</v>
      </c>
      <c r="C71" s="59">
        <f aca="true" t="shared" si="117" ref="C71:AH71">HANDSET*(C12-B12)</f>
        <v>0</v>
      </c>
      <c r="D71" s="59">
        <f t="shared" si="117"/>
        <v>244650</v>
      </c>
      <c r="E71" s="59">
        <f t="shared" si="117"/>
        <v>244650</v>
      </c>
      <c r="F71" s="59">
        <f t="shared" si="117"/>
        <v>489300</v>
      </c>
      <c r="G71" s="59">
        <f t="shared" si="117"/>
        <v>489300</v>
      </c>
      <c r="H71" s="59">
        <f t="shared" si="117"/>
        <v>489300</v>
      </c>
      <c r="I71" s="59">
        <f t="shared" si="117"/>
        <v>-978600</v>
      </c>
      <c r="J71" s="59">
        <f t="shared" si="117"/>
        <v>1957200</v>
      </c>
      <c r="K71" s="59">
        <f t="shared" si="117"/>
        <v>489300</v>
      </c>
      <c r="L71" s="59">
        <f t="shared" si="117"/>
        <v>326200</v>
      </c>
      <c r="M71" s="59">
        <f t="shared" si="117"/>
        <v>326200</v>
      </c>
      <c r="N71" s="59">
        <f t="shared" si="117"/>
        <v>326200</v>
      </c>
      <c r="O71" s="59">
        <f t="shared" si="117"/>
        <v>396332.9999999996</v>
      </c>
      <c r="P71" s="59">
        <f t="shared" si="117"/>
        <v>432002.9700000003</v>
      </c>
      <c r="Q71" s="59">
        <f t="shared" si="117"/>
        <v>470883.2373000005</v>
      </c>
      <c r="R71" s="59">
        <f t="shared" si="117"/>
        <v>513262.72865700023</v>
      </c>
      <c r="S71" s="59">
        <f t="shared" si="117"/>
        <v>559456.3742361312</v>
      </c>
      <c r="T71" s="59">
        <f t="shared" si="117"/>
        <v>609807.4479173815</v>
      </c>
      <c r="U71" s="59">
        <f t="shared" si="117"/>
        <v>664690.1182299473</v>
      </c>
      <c r="V71" s="59">
        <f t="shared" si="117"/>
        <v>724512.2288706419</v>
      </c>
      <c r="W71" s="59">
        <f t="shared" si="117"/>
        <v>789718.3294689981</v>
      </c>
      <c r="X71" s="59">
        <f t="shared" si="117"/>
        <v>860792.9791212108</v>
      </c>
      <c r="Y71" s="59">
        <f t="shared" si="117"/>
        <v>938264.3472421202</v>
      </c>
      <c r="Z71" s="59">
        <f t="shared" si="117"/>
        <v>1022708.1384939093</v>
      </c>
      <c r="AA71" s="59">
        <f t="shared" si="117"/>
        <v>867029.2329676161</v>
      </c>
      <c r="AB71" s="59">
        <f t="shared" si="117"/>
        <v>927721.2792753472</v>
      </c>
      <c r="AC71" s="59">
        <f t="shared" si="117"/>
        <v>992661.7688246211</v>
      </c>
      <c r="AD71" s="59">
        <f t="shared" si="117"/>
        <v>1062148.0926423464</v>
      </c>
      <c r="AE71" s="59">
        <f t="shared" si="117"/>
        <v>1136498.4591273102</v>
      </c>
      <c r="AF71" s="59">
        <f t="shared" si="117"/>
        <v>1216053.351266223</v>
      </c>
      <c r="AG71" s="59">
        <f t="shared" si="117"/>
        <v>1301177.0858548563</v>
      </c>
      <c r="AH71" s="59">
        <f t="shared" si="117"/>
        <v>1392259.4818646973</v>
      </c>
      <c r="AI71" s="59">
        <f aca="true" t="shared" si="118" ref="AI71:BN71">HANDSET*(AI12-AH12)</f>
        <v>1489717.6455952297</v>
      </c>
      <c r="AJ71" s="59">
        <f t="shared" si="118"/>
        <v>1593997.8807868897</v>
      </c>
      <c r="AK71" s="59">
        <f t="shared" si="118"/>
        <v>1705577.732441976</v>
      </c>
      <c r="AL71" s="59">
        <f t="shared" si="118"/>
        <v>1824968.1737129122</v>
      </c>
      <c r="AM71" s="59">
        <f t="shared" si="118"/>
        <v>1849397.6418583845</v>
      </c>
      <c r="AN71" s="59">
        <f t="shared" si="118"/>
        <v>1972656.3785476063</v>
      </c>
      <c r="AO71" s="59">
        <f t="shared" si="118"/>
        <v>2104171.280910612</v>
      </c>
      <c r="AP71" s="59">
        <f t="shared" si="118"/>
        <v>2244497.9637909313</v>
      </c>
      <c r="AQ71" s="59">
        <f t="shared" si="118"/>
        <v>2394229.596065846</v>
      </c>
      <c r="AR71" s="59">
        <f t="shared" si="118"/>
        <v>2553999.4490885874</v>
      </c>
      <c r="AS71" s="59">
        <f t="shared" si="118"/>
        <v>2577924.6298104525</v>
      </c>
      <c r="AT71" s="59">
        <f t="shared" si="118"/>
        <v>2743723.4550081426</v>
      </c>
      <c r="AU71" s="59">
        <f t="shared" si="118"/>
        <v>2920395.403025238</v>
      </c>
      <c r="AV71" s="59">
        <f t="shared" si="118"/>
        <v>3108664.9527118364</v>
      </c>
      <c r="AW71" s="59">
        <f t="shared" si="118"/>
        <v>3309305.4644502504</v>
      </c>
      <c r="AX71" s="59">
        <f t="shared" si="118"/>
        <v>3523142.510262764</v>
      </c>
      <c r="AY71" s="59">
        <f t="shared" si="118"/>
        <v>3554654.370340868</v>
      </c>
      <c r="AZ71" s="59">
        <f t="shared" si="118"/>
        <v>3779911.8088119663</v>
      </c>
      <c r="BA71" s="59">
        <f t="shared" si="118"/>
        <v>4019994.5332779083</v>
      </c>
      <c r="BB71" s="59">
        <f t="shared" si="118"/>
        <v>4275902.60437048</v>
      </c>
      <c r="BC71" s="59">
        <f t="shared" si="118"/>
        <v>4548704.578590011</v>
      </c>
      <c r="BD71" s="59">
        <f t="shared" si="118"/>
        <v>4839542.242681459</v>
      </c>
      <c r="BE71" s="59">
        <f t="shared" si="118"/>
        <v>4901123.147228902</v>
      </c>
      <c r="BF71" s="59">
        <f t="shared" si="118"/>
        <v>5214380.2639620425</v>
      </c>
      <c r="BG71" s="59">
        <f t="shared" si="118"/>
        <v>5548670.733759312</v>
      </c>
      <c r="BH71" s="59">
        <f t="shared" si="118"/>
        <v>5905440.051981993</v>
      </c>
      <c r="BI71" s="59">
        <f t="shared" si="118"/>
        <v>6286234.093486033</v>
      </c>
      <c r="BJ71" s="59">
        <f t="shared" si="118"/>
        <v>6692706.115031331</v>
      </c>
      <c r="BK71" s="59">
        <f t="shared" si="118"/>
        <v>6829887.290241923</v>
      </c>
      <c r="BL71" s="59">
        <f t="shared" si="118"/>
        <v>7278305.704869574</v>
      </c>
      <c r="BM71" s="59">
        <f t="shared" si="118"/>
        <v>7757519.934607346</v>
      </c>
      <c r="BN71" s="59">
        <f t="shared" si="118"/>
        <v>8269673.817034755</v>
      </c>
      <c r="BO71" s="59">
        <f aca="true" t="shared" si="119" ref="BO71:BV71">HANDSET*(BO12-BN12)</f>
        <v>8817061.0209721</v>
      </c>
      <c r="BP71" s="59">
        <f t="shared" si="119"/>
        <v>9402135.529920027</v>
      </c>
      <c r="BQ71" s="59">
        <f t="shared" si="119"/>
        <v>9693348.849984342</v>
      </c>
      <c r="BR71" s="59">
        <f t="shared" si="119"/>
        <v>10351832.828927627</v>
      </c>
      <c r="BS71" s="59">
        <f t="shared" si="119"/>
        <v>11056210.181991454</v>
      </c>
      <c r="BT71" s="59">
        <f t="shared" si="119"/>
        <v>11809691.440320123</v>
      </c>
      <c r="BU71" s="59">
        <f t="shared" si="119"/>
        <v>12615711.852187673</v>
      </c>
      <c r="BV71" s="59">
        <f t="shared" si="119"/>
        <v>13477947.112996383</v>
      </c>
    </row>
    <row r="72" s="64" customFormat="1" ht="12.75">
      <c r="A72" s="63"/>
    </row>
    <row r="73" spans="1:74" s="93" customFormat="1" ht="13.5" thickBot="1">
      <c r="A73" s="92" t="s">
        <v>121</v>
      </c>
      <c r="C73" s="93">
        <f>SUM(C70:C71)</f>
        <v>0</v>
      </c>
      <c r="D73" s="93">
        <f aca="true" t="shared" si="120" ref="D73:BO73">SUM(D70:D71)</f>
        <v>264650</v>
      </c>
      <c r="E73" s="93">
        <f t="shared" si="120"/>
        <v>264650</v>
      </c>
      <c r="F73" s="93">
        <f t="shared" si="120"/>
        <v>509300</v>
      </c>
      <c r="G73" s="93">
        <f t="shared" si="120"/>
        <v>509300</v>
      </c>
      <c r="H73" s="93">
        <f t="shared" si="120"/>
        <v>509300</v>
      </c>
      <c r="I73" s="93">
        <f t="shared" si="120"/>
        <v>-958600</v>
      </c>
      <c r="J73" s="93">
        <f t="shared" si="120"/>
        <v>1977200</v>
      </c>
      <c r="K73" s="93">
        <f t="shared" si="120"/>
        <v>509300</v>
      </c>
      <c r="L73" s="93">
        <f t="shared" si="120"/>
        <v>346200</v>
      </c>
      <c r="M73" s="93">
        <f t="shared" si="120"/>
        <v>346200</v>
      </c>
      <c r="N73" s="93">
        <f t="shared" si="120"/>
        <v>346200</v>
      </c>
      <c r="O73" s="93">
        <f t="shared" si="120"/>
        <v>416332.9999999996</v>
      </c>
      <c r="P73" s="93">
        <f t="shared" si="120"/>
        <v>452002.9700000003</v>
      </c>
      <c r="Q73" s="93">
        <f t="shared" si="120"/>
        <v>490883.2373000005</v>
      </c>
      <c r="R73" s="93">
        <f t="shared" si="120"/>
        <v>533262.7286570002</v>
      </c>
      <c r="S73" s="93">
        <f t="shared" si="120"/>
        <v>579456.3742361312</v>
      </c>
      <c r="T73" s="93">
        <f t="shared" si="120"/>
        <v>629807.4479173815</v>
      </c>
      <c r="U73" s="93">
        <f t="shared" si="120"/>
        <v>666690.1182299473</v>
      </c>
      <c r="V73" s="93">
        <f t="shared" si="120"/>
        <v>726512.2288706419</v>
      </c>
      <c r="W73" s="93">
        <f t="shared" si="120"/>
        <v>791718.3294689981</v>
      </c>
      <c r="X73" s="93">
        <f t="shared" si="120"/>
        <v>862792.9791212108</v>
      </c>
      <c r="Y73" s="93">
        <f t="shared" si="120"/>
        <v>940264.3472421202</v>
      </c>
      <c r="Z73" s="93">
        <f t="shared" si="120"/>
        <v>1024708.1384939093</v>
      </c>
      <c r="AA73" s="93">
        <f t="shared" si="120"/>
        <v>869029.2329676161</v>
      </c>
      <c r="AB73" s="93">
        <f t="shared" si="120"/>
        <v>929721.2792753472</v>
      </c>
      <c r="AC73" s="93">
        <f t="shared" si="120"/>
        <v>994661.7688246211</v>
      </c>
      <c r="AD73" s="93">
        <f t="shared" si="120"/>
        <v>1064148.0926423464</v>
      </c>
      <c r="AE73" s="93">
        <f t="shared" si="120"/>
        <v>1138498.4591273102</v>
      </c>
      <c r="AF73" s="93">
        <f t="shared" si="120"/>
        <v>1218053.351266223</v>
      </c>
      <c r="AG73" s="93">
        <f t="shared" si="120"/>
        <v>1303177.0858548563</v>
      </c>
      <c r="AH73" s="93">
        <f t="shared" si="120"/>
        <v>1394259.4818646973</v>
      </c>
      <c r="AI73" s="93">
        <f t="shared" si="120"/>
        <v>1491717.6455952297</v>
      </c>
      <c r="AJ73" s="93">
        <f t="shared" si="120"/>
        <v>1595997.8807868897</v>
      </c>
      <c r="AK73" s="93">
        <f t="shared" si="120"/>
        <v>1707577.732441976</v>
      </c>
      <c r="AL73" s="93">
        <f t="shared" si="120"/>
        <v>1826968.1737129122</v>
      </c>
      <c r="AM73" s="93">
        <f t="shared" si="120"/>
        <v>1851397.6418583845</v>
      </c>
      <c r="AN73" s="93">
        <f t="shared" si="120"/>
        <v>1974656.3785476063</v>
      </c>
      <c r="AO73" s="93">
        <f t="shared" si="120"/>
        <v>2106171.280910612</v>
      </c>
      <c r="AP73" s="93">
        <f t="shared" si="120"/>
        <v>2246497.9637909313</v>
      </c>
      <c r="AQ73" s="93">
        <f t="shared" si="120"/>
        <v>2396229.596065846</v>
      </c>
      <c r="AR73" s="93">
        <f t="shared" si="120"/>
        <v>2555999.4490885874</v>
      </c>
      <c r="AS73" s="93">
        <f t="shared" si="120"/>
        <v>2579924.6298104525</v>
      </c>
      <c r="AT73" s="93">
        <f t="shared" si="120"/>
        <v>2745723.4550081426</v>
      </c>
      <c r="AU73" s="93">
        <f t="shared" si="120"/>
        <v>2922395.403025238</v>
      </c>
      <c r="AV73" s="93">
        <f t="shared" si="120"/>
        <v>3110664.9527118364</v>
      </c>
      <c r="AW73" s="93">
        <f t="shared" si="120"/>
        <v>3311305.4644502504</v>
      </c>
      <c r="AX73" s="93">
        <f t="shared" si="120"/>
        <v>3525142.510262764</v>
      </c>
      <c r="AY73" s="93">
        <f t="shared" si="120"/>
        <v>3556654.370340868</v>
      </c>
      <c r="AZ73" s="93">
        <f t="shared" si="120"/>
        <v>3781911.8088119663</v>
      </c>
      <c r="BA73" s="93">
        <f t="shared" si="120"/>
        <v>4021994.5332779083</v>
      </c>
      <c r="BB73" s="93">
        <f t="shared" si="120"/>
        <v>4277902.60437048</v>
      </c>
      <c r="BC73" s="93">
        <f t="shared" si="120"/>
        <v>4550704.578590011</v>
      </c>
      <c r="BD73" s="93">
        <f t="shared" si="120"/>
        <v>4841542.242681459</v>
      </c>
      <c r="BE73" s="93">
        <f t="shared" si="120"/>
        <v>4903123.147228902</v>
      </c>
      <c r="BF73" s="93">
        <f t="shared" si="120"/>
        <v>5216380.2639620425</v>
      </c>
      <c r="BG73" s="93">
        <f t="shared" si="120"/>
        <v>5550670.733759312</v>
      </c>
      <c r="BH73" s="93">
        <f t="shared" si="120"/>
        <v>5907440.051981993</v>
      </c>
      <c r="BI73" s="93">
        <f t="shared" si="120"/>
        <v>6288234.093486033</v>
      </c>
      <c r="BJ73" s="93">
        <f t="shared" si="120"/>
        <v>6694706.115031331</v>
      </c>
      <c r="BK73" s="93">
        <f t="shared" si="120"/>
        <v>6831887.290241923</v>
      </c>
      <c r="BL73" s="93">
        <f t="shared" si="120"/>
        <v>7278305.704869574</v>
      </c>
      <c r="BM73" s="93">
        <f t="shared" si="120"/>
        <v>7757519.934607346</v>
      </c>
      <c r="BN73" s="93">
        <f t="shared" si="120"/>
        <v>8269673.817034755</v>
      </c>
      <c r="BO73" s="93">
        <f t="shared" si="120"/>
        <v>8817061.0209721</v>
      </c>
      <c r="BP73" s="93">
        <f aca="true" t="shared" si="121" ref="BP73:BU73">SUM(BP70:BP71)</f>
        <v>9402135.529920027</v>
      </c>
      <c r="BQ73" s="93">
        <f t="shared" si="121"/>
        <v>9693348.849984342</v>
      </c>
      <c r="BR73" s="93">
        <f t="shared" si="121"/>
        <v>10351832.828927627</v>
      </c>
      <c r="BS73" s="93">
        <f t="shared" si="121"/>
        <v>11056210.181991454</v>
      </c>
      <c r="BT73" s="93">
        <f t="shared" si="121"/>
        <v>11809691.440320123</v>
      </c>
      <c r="BU73" s="93">
        <f t="shared" si="121"/>
        <v>12615711.852187673</v>
      </c>
      <c r="BV73" s="93">
        <f>SUM(BV70:BV71)</f>
        <v>13477947.112996383</v>
      </c>
    </row>
    <row r="74" spans="1:63" s="88" customFormat="1" ht="16.5" thickTop="1">
      <c r="A74" s="68" t="s">
        <v>122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</row>
    <row r="75" spans="1:74" s="64" customFormat="1" ht="12.75">
      <c r="A75" s="87" t="s">
        <v>123</v>
      </c>
      <c r="C75" s="64">
        <f aca="true" t="shared" si="122" ref="C75:AH75">C30</f>
        <v>3872800</v>
      </c>
      <c r="D75" s="64">
        <f t="shared" si="122"/>
        <v>1672800</v>
      </c>
      <c r="E75" s="64">
        <f t="shared" si="122"/>
        <v>1672800</v>
      </c>
      <c r="F75" s="64">
        <f t="shared" si="122"/>
        <v>1672800</v>
      </c>
      <c r="G75" s="64">
        <f t="shared" si="122"/>
        <v>1672800</v>
      </c>
      <c r="H75" s="64">
        <f t="shared" si="122"/>
        <v>1672800</v>
      </c>
      <c r="I75" s="64">
        <f t="shared" si="122"/>
        <v>1672800</v>
      </c>
      <c r="J75" s="64">
        <f t="shared" si="122"/>
        <v>1672800</v>
      </c>
      <c r="K75" s="64">
        <f t="shared" si="122"/>
        <v>1672800</v>
      </c>
      <c r="L75" s="64">
        <f t="shared" si="122"/>
        <v>1672800</v>
      </c>
      <c r="M75" s="64">
        <f t="shared" si="122"/>
        <v>1672800</v>
      </c>
      <c r="N75" s="64">
        <f t="shared" si="122"/>
        <v>1672800</v>
      </c>
      <c r="O75" s="64">
        <f t="shared" si="122"/>
        <v>1115200</v>
      </c>
      <c r="P75" s="64">
        <f t="shared" si="122"/>
        <v>1115200</v>
      </c>
      <c r="Q75" s="64">
        <f t="shared" si="122"/>
        <v>1115200</v>
      </c>
      <c r="R75" s="64">
        <f t="shared" si="122"/>
        <v>1115200</v>
      </c>
      <c r="S75" s="64">
        <f t="shared" si="122"/>
        <v>1115200</v>
      </c>
      <c r="T75" s="64">
        <f t="shared" si="122"/>
        <v>1115200</v>
      </c>
      <c r="U75" s="64">
        <f t="shared" si="122"/>
        <v>1115200</v>
      </c>
      <c r="V75" s="64">
        <f t="shared" si="122"/>
        <v>1115200</v>
      </c>
      <c r="W75" s="64">
        <f t="shared" si="122"/>
        <v>1115200</v>
      </c>
      <c r="X75" s="64">
        <f t="shared" si="122"/>
        <v>1115200</v>
      </c>
      <c r="Y75" s="64">
        <f t="shared" si="122"/>
        <v>1115200</v>
      </c>
      <c r="Z75" s="64">
        <f t="shared" si="122"/>
        <v>1115200</v>
      </c>
      <c r="AA75" s="64">
        <f t="shared" si="122"/>
        <v>1115200</v>
      </c>
      <c r="AB75" s="64">
        <f t="shared" si="122"/>
        <v>1115200</v>
      </c>
      <c r="AC75" s="64">
        <f t="shared" si="122"/>
        <v>1115200</v>
      </c>
      <c r="AD75" s="64">
        <f t="shared" si="122"/>
        <v>1115200</v>
      </c>
      <c r="AE75" s="64">
        <f t="shared" si="122"/>
        <v>1115200</v>
      </c>
      <c r="AF75" s="64">
        <f t="shared" si="122"/>
        <v>1115200</v>
      </c>
      <c r="AG75" s="64">
        <f t="shared" si="122"/>
        <v>1115200</v>
      </c>
      <c r="AH75" s="64">
        <f t="shared" si="122"/>
        <v>1115200</v>
      </c>
      <c r="AI75" s="64">
        <f aca="true" t="shared" si="123" ref="AI75:BN75">AI30</f>
        <v>1115200</v>
      </c>
      <c r="AJ75" s="64">
        <f t="shared" si="123"/>
        <v>1115200</v>
      </c>
      <c r="AK75" s="64">
        <f t="shared" si="123"/>
        <v>1115200</v>
      </c>
      <c r="AL75" s="64">
        <f t="shared" si="123"/>
        <v>1115200</v>
      </c>
      <c r="AM75" s="64">
        <f t="shared" si="123"/>
        <v>1115200</v>
      </c>
      <c r="AN75" s="64">
        <f t="shared" si="123"/>
        <v>1115200</v>
      </c>
      <c r="AO75" s="64">
        <f t="shared" si="123"/>
        <v>1115200</v>
      </c>
      <c r="AP75" s="64">
        <f t="shared" si="123"/>
        <v>1115200</v>
      </c>
      <c r="AQ75" s="64">
        <f t="shared" si="123"/>
        <v>1115200</v>
      </c>
      <c r="AR75" s="64">
        <f t="shared" si="123"/>
        <v>1115200</v>
      </c>
      <c r="AS75" s="64">
        <f t="shared" si="123"/>
        <v>1115200</v>
      </c>
      <c r="AT75" s="64">
        <f t="shared" si="123"/>
        <v>1115200</v>
      </c>
      <c r="AU75" s="64">
        <f t="shared" si="123"/>
        <v>1115200</v>
      </c>
      <c r="AV75" s="64">
        <f t="shared" si="123"/>
        <v>1115200</v>
      </c>
      <c r="AW75" s="64">
        <f t="shared" si="123"/>
        <v>1115200</v>
      </c>
      <c r="AX75" s="64">
        <f t="shared" si="123"/>
        <v>975800</v>
      </c>
      <c r="AY75" s="64">
        <f t="shared" si="123"/>
        <v>975800</v>
      </c>
      <c r="AZ75" s="64">
        <f t="shared" si="123"/>
        <v>975800</v>
      </c>
      <c r="BA75" s="64">
        <f t="shared" si="123"/>
        <v>975800</v>
      </c>
      <c r="BB75" s="64">
        <f t="shared" si="123"/>
        <v>975800</v>
      </c>
      <c r="BC75" s="64">
        <f t="shared" si="123"/>
        <v>975800</v>
      </c>
      <c r="BD75" s="64">
        <f t="shared" si="123"/>
        <v>975800</v>
      </c>
      <c r="BE75" s="64">
        <f t="shared" si="123"/>
        <v>975800</v>
      </c>
      <c r="BF75" s="64">
        <f t="shared" si="123"/>
        <v>975800</v>
      </c>
      <c r="BG75" s="64">
        <f t="shared" si="123"/>
        <v>975800</v>
      </c>
      <c r="BH75" s="64">
        <f t="shared" si="123"/>
        <v>975800</v>
      </c>
      <c r="BI75" s="64">
        <f t="shared" si="123"/>
        <v>975800</v>
      </c>
      <c r="BJ75" s="64">
        <f t="shared" si="123"/>
        <v>975800</v>
      </c>
      <c r="BK75" s="64">
        <f t="shared" si="123"/>
        <v>975800</v>
      </c>
      <c r="BL75" s="64">
        <f t="shared" si="123"/>
        <v>975800</v>
      </c>
      <c r="BM75" s="64">
        <f t="shared" si="123"/>
        <v>975800</v>
      </c>
      <c r="BN75" s="64">
        <f t="shared" si="123"/>
        <v>975800</v>
      </c>
      <c r="BO75" s="64">
        <f aca="true" t="shared" si="124" ref="BO75:BV75">BO30</f>
        <v>975800</v>
      </c>
      <c r="BP75" s="64">
        <f t="shared" si="124"/>
        <v>975800</v>
      </c>
      <c r="BQ75" s="64">
        <f t="shared" si="124"/>
        <v>975800</v>
      </c>
      <c r="BR75" s="64">
        <f t="shared" si="124"/>
        <v>975800</v>
      </c>
      <c r="BS75" s="64">
        <f t="shared" si="124"/>
        <v>975800</v>
      </c>
      <c r="BT75" s="64">
        <f t="shared" si="124"/>
        <v>975800</v>
      </c>
      <c r="BU75" s="64">
        <f t="shared" si="124"/>
        <v>975800</v>
      </c>
      <c r="BV75" s="64">
        <f t="shared" si="124"/>
        <v>975800</v>
      </c>
    </row>
    <row r="76" spans="1:74" s="64" customFormat="1" ht="12.75">
      <c r="A76" s="87" t="s">
        <v>124</v>
      </c>
      <c r="C76" s="64">
        <f aca="true" t="shared" si="125" ref="C76:AH76">C49</f>
        <v>70748</v>
      </c>
      <c r="D76" s="64">
        <f t="shared" si="125"/>
        <v>70748</v>
      </c>
      <c r="E76" s="64">
        <f t="shared" si="125"/>
        <v>70748</v>
      </c>
      <c r="F76" s="64">
        <f t="shared" si="125"/>
        <v>72101</v>
      </c>
      <c r="G76" s="64">
        <f t="shared" si="125"/>
        <v>72101</v>
      </c>
      <c r="H76" s="64">
        <f t="shared" si="125"/>
        <v>80219</v>
      </c>
      <c r="I76" s="64">
        <f t="shared" si="125"/>
        <v>78866</v>
      </c>
      <c r="J76" s="64">
        <f t="shared" si="125"/>
        <v>85631</v>
      </c>
      <c r="K76" s="64">
        <f t="shared" si="125"/>
        <v>88337</v>
      </c>
      <c r="L76" s="64">
        <f t="shared" si="125"/>
        <v>89690</v>
      </c>
      <c r="M76" s="64">
        <f t="shared" si="125"/>
        <v>91043</v>
      </c>
      <c r="N76" s="64">
        <f t="shared" si="125"/>
        <v>92396</v>
      </c>
      <c r="O76" s="64">
        <f t="shared" si="125"/>
        <v>95102</v>
      </c>
      <c r="P76" s="64">
        <f t="shared" si="125"/>
        <v>96455</v>
      </c>
      <c r="Q76" s="64">
        <f t="shared" si="125"/>
        <v>99161</v>
      </c>
      <c r="R76" s="64">
        <f t="shared" si="125"/>
        <v>101867</v>
      </c>
      <c r="S76" s="64">
        <f t="shared" si="125"/>
        <v>104573</v>
      </c>
      <c r="T76" s="64">
        <f t="shared" si="125"/>
        <v>120358</v>
      </c>
      <c r="U76" s="64">
        <f t="shared" si="125"/>
        <v>123064</v>
      </c>
      <c r="V76" s="64">
        <f t="shared" si="125"/>
        <v>127123</v>
      </c>
      <c r="W76" s="64">
        <f t="shared" si="125"/>
        <v>131182</v>
      </c>
      <c r="X76" s="64">
        <f t="shared" si="125"/>
        <v>135241</v>
      </c>
      <c r="Y76" s="64">
        <f t="shared" si="125"/>
        <v>139300</v>
      </c>
      <c r="Z76" s="64">
        <f t="shared" si="125"/>
        <v>146065</v>
      </c>
      <c r="AA76" s="64">
        <f t="shared" si="125"/>
        <v>148771</v>
      </c>
      <c r="AB76" s="64">
        <f t="shared" si="125"/>
        <v>155536</v>
      </c>
      <c r="AC76" s="64">
        <f t="shared" si="125"/>
        <v>160948</v>
      </c>
      <c r="AD76" s="64">
        <f t="shared" si="125"/>
        <v>165007</v>
      </c>
      <c r="AE76" s="64">
        <f t="shared" si="125"/>
        <v>171772</v>
      </c>
      <c r="AF76" s="64">
        <f t="shared" si="125"/>
        <v>177184</v>
      </c>
      <c r="AG76" s="64">
        <f t="shared" si="125"/>
        <v>183949</v>
      </c>
      <c r="AH76" s="64">
        <f t="shared" si="125"/>
        <v>193420</v>
      </c>
      <c r="AI76" s="64">
        <f aca="true" t="shared" si="126" ref="AI76:BN76">AI49</f>
        <v>200185</v>
      </c>
      <c r="AJ76" s="64">
        <f t="shared" si="126"/>
        <v>208303</v>
      </c>
      <c r="AK76" s="64">
        <f t="shared" si="126"/>
        <v>216421</v>
      </c>
      <c r="AL76" s="64">
        <f t="shared" si="126"/>
        <v>224539</v>
      </c>
      <c r="AM76" s="64">
        <f t="shared" si="126"/>
        <v>236716</v>
      </c>
      <c r="AN76" s="64">
        <f t="shared" si="126"/>
        <v>246187</v>
      </c>
      <c r="AO76" s="64">
        <f t="shared" si="126"/>
        <v>255658</v>
      </c>
      <c r="AP76" s="64">
        <f t="shared" si="126"/>
        <v>269188</v>
      </c>
      <c r="AQ76" s="64">
        <f t="shared" si="126"/>
        <v>281365</v>
      </c>
      <c r="AR76" s="64">
        <f t="shared" si="126"/>
        <v>293542</v>
      </c>
      <c r="AS76" s="64">
        <f t="shared" si="126"/>
        <v>308425</v>
      </c>
      <c r="AT76" s="64">
        <f t="shared" si="126"/>
        <v>321955</v>
      </c>
      <c r="AU76" s="64">
        <f t="shared" si="126"/>
        <v>338191</v>
      </c>
      <c r="AV76" s="64">
        <f t="shared" si="126"/>
        <v>354427</v>
      </c>
      <c r="AW76" s="64">
        <f t="shared" si="126"/>
        <v>369310</v>
      </c>
      <c r="AX76" s="64">
        <f t="shared" si="126"/>
        <v>389605</v>
      </c>
      <c r="AY76" s="64">
        <f t="shared" si="126"/>
        <v>407194</v>
      </c>
      <c r="AZ76" s="64">
        <f t="shared" si="126"/>
        <v>427489</v>
      </c>
      <c r="BA76" s="64">
        <f t="shared" si="126"/>
        <v>449137</v>
      </c>
      <c r="BB76" s="64">
        <f t="shared" si="126"/>
        <v>470785</v>
      </c>
      <c r="BC76" s="64">
        <f t="shared" si="126"/>
        <v>495139</v>
      </c>
      <c r="BD76" s="64">
        <f t="shared" si="126"/>
        <v>520846</v>
      </c>
      <c r="BE76" s="64">
        <f t="shared" si="126"/>
        <v>545200</v>
      </c>
      <c r="BF76" s="64">
        <f t="shared" si="126"/>
        <v>572260</v>
      </c>
      <c r="BG76" s="64">
        <f t="shared" si="126"/>
        <v>602026</v>
      </c>
      <c r="BH76" s="64">
        <f t="shared" si="126"/>
        <v>633145</v>
      </c>
      <c r="BI76" s="64">
        <f t="shared" si="126"/>
        <v>666970</v>
      </c>
      <c r="BJ76" s="64">
        <f t="shared" si="126"/>
        <v>699442</v>
      </c>
      <c r="BK76" s="64">
        <f t="shared" si="126"/>
        <v>734620</v>
      </c>
      <c r="BL76" s="64">
        <f t="shared" si="126"/>
        <v>772504</v>
      </c>
      <c r="BM76" s="64">
        <f t="shared" si="126"/>
        <v>815800</v>
      </c>
      <c r="BN76" s="64">
        <f t="shared" si="126"/>
        <v>857743</v>
      </c>
      <c r="BO76" s="64">
        <f aca="true" t="shared" si="127" ref="BO76:BV76">BO49</f>
        <v>903745</v>
      </c>
      <c r="BP76" s="64">
        <f t="shared" si="127"/>
        <v>951100</v>
      </c>
      <c r="BQ76" s="64">
        <f t="shared" si="127"/>
        <v>1003867</v>
      </c>
      <c r="BR76" s="64">
        <f t="shared" si="127"/>
        <v>1056634</v>
      </c>
      <c r="BS76" s="64">
        <f t="shared" si="127"/>
        <v>1114813</v>
      </c>
      <c r="BT76" s="64">
        <f t="shared" si="127"/>
        <v>1178404</v>
      </c>
      <c r="BU76" s="64">
        <f t="shared" si="127"/>
        <v>1241995</v>
      </c>
      <c r="BV76" s="64">
        <f t="shared" si="127"/>
        <v>1312351</v>
      </c>
    </row>
    <row r="77" spans="1:74" s="64" customFormat="1" ht="12.75">
      <c r="A77" s="87" t="s">
        <v>125</v>
      </c>
      <c r="C77" s="64">
        <f aca="true" t="shared" si="128" ref="C77:AH77">C63</f>
        <v>12166.666666666666</v>
      </c>
      <c r="D77" s="64">
        <f t="shared" si="128"/>
        <v>55762.916666666664</v>
      </c>
      <c r="E77" s="64">
        <f t="shared" si="128"/>
        <v>80858.16666666667</v>
      </c>
      <c r="F77" s="64">
        <f t="shared" si="128"/>
        <v>546158.6666666666</v>
      </c>
      <c r="G77" s="64">
        <f t="shared" si="128"/>
        <v>552959.1666666666</v>
      </c>
      <c r="H77" s="64">
        <f t="shared" si="128"/>
        <v>606760.6666666666</v>
      </c>
      <c r="I77" s="64">
        <f t="shared" si="128"/>
        <v>565322.6666666666</v>
      </c>
      <c r="J77" s="64">
        <f t="shared" si="128"/>
        <v>667362.6666666666</v>
      </c>
      <c r="K77" s="64">
        <f t="shared" si="128"/>
        <v>721164.1666666666</v>
      </c>
      <c r="L77" s="64">
        <f t="shared" si="128"/>
        <v>774828.1666666666</v>
      </c>
      <c r="M77" s="64">
        <f t="shared" si="128"/>
        <v>781491.1666666666</v>
      </c>
      <c r="N77" s="64">
        <f t="shared" si="128"/>
        <v>788154.1666666666</v>
      </c>
      <c r="O77" s="64">
        <f t="shared" si="128"/>
        <v>841877.2916666666</v>
      </c>
      <c r="P77" s="64">
        <f t="shared" si="128"/>
        <v>893501.1545833333</v>
      </c>
      <c r="Q77" s="64">
        <f t="shared" si="128"/>
        <v>898156.7951625</v>
      </c>
      <c r="R77" s="64">
        <f t="shared" si="128"/>
        <v>949849.1633937916</v>
      </c>
      <c r="S77" s="64">
        <f t="shared" si="128"/>
        <v>1001580.4747658995</v>
      </c>
      <c r="T77" s="64">
        <f t="shared" si="128"/>
        <v>1053354.234161497</v>
      </c>
      <c r="U77" s="64">
        <f t="shared" si="128"/>
        <v>1058173.2619026985</v>
      </c>
      <c r="V77" s="64">
        <f t="shared" si="128"/>
        <v>1110043.7221406084</v>
      </c>
      <c r="W77" s="64">
        <f t="shared" si="128"/>
        <v>1161969.1537999297</v>
      </c>
      <c r="X77" s="64">
        <f t="shared" si="128"/>
        <v>1260955.50430859</v>
      </c>
      <c r="Y77" s="64">
        <f t="shared" si="128"/>
        <v>1313006.1663630297</v>
      </c>
      <c r="Z77" s="64">
        <f t="shared" si="128"/>
        <v>986112.018002369</v>
      </c>
      <c r="AA77" s="64">
        <f t="shared" si="128"/>
        <v>991101.6259292015</v>
      </c>
      <c r="AB77" s="64">
        <f t="shared" si="128"/>
        <v>996142.3997442456</v>
      </c>
      <c r="AC77" s="64">
        <f t="shared" si="128"/>
        <v>1001237.9210596761</v>
      </c>
      <c r="AD77" s="64">
        <f t="shared" si="128"/>
        <v>1006392.02220052</v>
      </c>
      <c r="AE77" s="64">
        <f t="shared" si="128"/>
        <v>1011608.8037545565</v>
      </c>
      <c r="AF77" s="64">
        <f t="shared" si="128"/>
        <v>1016892.6533507088</v>
      </c>
      <c r="AG77" s="64">
        <f t="shared" si="128"/>
        <v>1022248.2657519251</v>
      </c>
      <c r="AH77" s="64">
        <f t="shared" si="128"/>
        <v>1027680.6643545598</v>
      </c>
      <c r="AI77" s="64">
        <f aca="true" t="shared" si="129" ref="AI77:BN77">AI63</f>
        <v>1033195.2241927125</v>
      </c>
      <c r="AJ77" s="64">
        <f t="shared" si="129"/>
        <v>1458798.696552869</v>
      </c>
      <c r="AK77" s="64">
        <f t="shared" si="129"/>
        <v>1464495.2353115699</v>
      </c>
      <c r="AL77" s="64">
        <f t="shared" si="129"/>
        <v>1470292.425116713</v>
      </c>
      <c r="AM77" s="64">
        <f t="shared" si="129"/>
        <v>1476110.2099670433</v>
      </c>
      <c r="AN77" s="64">
        <f t="shared" si="129"/>
        <v>1482031.9069957596</v>
      </c>
      <c r="AO77" s="64">
        <f t="shared" si="129"/>
        <v>1488064.4764896808</v>
      </c>
      <c r="AP77" s="64">
        <f t="shared" si="129"/>
        <v>1914216.347141763</v>
      </c>
      <c r="AQ77" s="64">
        <f t="shared" si="129"/>
        <v>1920493.4477106924</v>
      </c>
      <c r="AR77" s="64">
        <f t="shared" si="129"/>
        <v>1926905.2408289204</v>
      </c>
      <c r="AS77" s="64">
        <f t="shared" si="129"/>
        <v>1933337.2038573218</v>
      </c>
      <c r="AT77" s="64">
        <f t="shared" si="129"/>
        <v>1939908.9421062302</v>
      </c>
      <c r="AU77" s="64">
        <f t="shared" si="129"/>
        <v>2366630.62206484</v>
      </c>
      <c r="AV77" s="64">
        <f t="shared" si="129"/>
        <v>2373510.020987778</v>
      </c>
      <c r="AW77" s="64">
        <f t="shared" si="129"/>
        <v>2380558.568104242</v>
      </c>
      <c r="AX77" s="64">
        <f t="shared" si="129"/>
        <v>2387787.388634558</v>
      </c>
      <c r="AY77" s="64">
        <f t="shared" si="129"/>
        <v>2814511.441624064</v>
      </c>
      <c r="AZ77" s="64">
        <f t="shared" si="129"/>
        <v>2821424.3958875732</v>
      </c>
      <c r="BA77" s="64">
        <f t="shared" si="129"/>
        <v>2828539.7497501876</v>
      </c>
      <c r="BB77" s="64">
        <f t="shared" si="129"/>
        <v>3255871.844629204</v>
      </c>
      <c r="BC77" s="64">
        <f t="shared" si="129"/>
        <v>3263432.922778945</v>
      </c>
      <c r="BD77" s="64">
        <f t="shared" si="129"/>
        <v>3691240.189026863</v>
      </c>
      <c r="BE77" s="64">
        <f t="shared" si="129"/>
        <v>3699098.3705070014</v>
      </c>
      <c r="BF77" s="64">
        <f t="shared" si="129"/>
        <v>3707220.6406048643</v>
      </c>
      <c r="BG77" s="64">
        <f t="shared" si="129"/>
        <v>4135625.731301116</v>
      </c>
      <c r="BH77" s="64">
        <f t="shared" si="129"/>
        <v>4144330.5931883883</v>
      </c>
      <c r="BI77" s="64">
        <f t="shared" si="129"/>
        <v>4573357.480095323</v>
      </c>
      <c r="BJ77" s="64">
        <f t="shared" si="129"/>
        <v>5002727.039613922</v>
      </c>
      <c r="BK77" s="64">
        <f t="shared" si="129"/>
        <v>5012211.248498502</v>
      </c>
      <c r="BL77" s="64">
        <f t="shared" si="129"/>
        <v>5442074.492527234</v>
      </c>
      <c r="BM77" s="64">
        <f t="shared" si="129"/>
        <v>5452340.7338373205</v>
      </c>
      <c r="BN77" s="64">
        <f t="shared" si="129"/>
        <v>5883039.741909111</v>
      </c>
      <c r="BO77" s="64">
        <f aca="true" t="shared" si="130" ref="BO77:BV77">BO63</f>
        <v>6314200.2198799895</v>
      </c>
      <c r="BP77" s="64">
        <f t="shared" si="130"/>
        <v>6745853.939696241</v>
      </c>
      <c r="BQ77" s="64">
        <f t="shared" si="130"/>
        <v>6757752.164304087</v>
      </c>
      <c r="BR77" s="64">
        <f t="shared" si="130"/>
        <v>7190206.517956105</v>
      </c>
      <c r="BS77" s="64">
        <f t="shared" si="130"/>
        <v>7623254.690651938</v>
      </c>
      <c r="BT77" s="64">
        <f t="shared" si="130"/>
        <v>8056938.079000871</v>
      </c>
      <c r="BU77" s="64">
        <f t="shared" si="130"/>
        <v>8491300.975667592</v>
      </c>
      <c r="BV77" s="64">
        <f t="shared" si="130"/>
        <v>8926390.772079019</v>
      </c>
    </row>
    <row r="78" spans="1:74" s="64" customFormat="1" ht="12.75">
      <c r="A78" s="87" t="s">
        <v>126</v>
      </c>
      <c r="C78" s="64">
        <f aca="true" t="shared" si="131" ref="C78:AH78">C68</f>
        <v>4000</v>
      </c>
      <c r="D78" s="64">
        <f t="shared" si="131"/>
        <v>4000</v>
      </c>
      <c r="E78" s="64">
        <f t="shared" si="131"/>
        <v>4000</v>
      </c>
      <c r="F78" s="64">
        <f t="shared" si="131"/>
        <v>4000</v>
      </c>
      <c r="G78" s="64">
        <f t="shared" si="131"/>
        <v>6000</v>
      </c>
      <c r="H78" s="64">
        <f t="shared" si="131"/>
        <v>6000</v>
      </c>
      <c r="I78" s="64">
        <f t="shared" si="131"/>
        <v>4000</v>
      </c>
      <c r="J78" s="64">
        <f t="shared" si="131"/>
        <v>8000</v>
      </c>
      <c r="K78" s="64">
        <f t="shared" si="131"/>
        <v>8000</v>
      </c>
      <c r="L78" s="64">
        <f t="shared" si="131"/>
        <v>8000</v>
      </c>
      <c r="M78" s="64">
        <f t="shared" si="131"/>
        <v>8000</v>
      </c>
      <c r="N78" s="64">
        <f t="shared" si="131"/>
        <v>10000</v>
      </c>
      <c r="O78" s="64">
        <f t="shared" si="131"/>
        <v>10700</v>
      </c>
      <c r="P78" s="64">
        <f t="shared" si="131"/>
        <v>10800</v>
      </c>
      <c r="Q78" s="64">
        <f t="shared" si="131"/>
        <v>13000</v>
      </c>
      <c r="R78" s="64">
        <f t="shared" si="131"/>
        <v>13200</v>
      </c>
      <c r="S78" s="64">
        <f t="shared" si="131"/>
        <v>13400</v>
      </c>
      <c r="T78" s="64">
        <f t="shared" si="131"/>
        <v>16200</v>
      </c>
      <c r="U78" s="64">
        <f t="shared" si="131"/>
        <v>16400</v>
      </c>
      <c r="V78" s="64">
        <f t="shared" si="131"/>
        <v>18700</v>
      </c>
      <c r="W78" s="64">
        <f t="shared" si="131"/>
        <v>19000</v>
      </c>
      <c r="X78" s="64">
        <f t="shared" si="131"/>
        <v>21300</v>
      </c>
      <c r="Y78" s="64">
        <f t="shared" si="131"/>
        <v>23600</v>
      </c>
      <c r="Z78" s="64">
        <f t="shared" si="131"/>
        <v>24100</v>
      </c>
      <c r="AA78" s="64">
        <f t="shared" si="131"/>
        <v>26300</v>
      </c>
      <c r="AB78" s="64">
        <f t="shared" si="131"/>
        <v>28700</v>
      </c>
      <c r="AC78" s="64">
        <f t="shared" si="131"/>
        <v>29100</v>
      </c>
      <c r="AD78" s="64">
        <f t="shared" si="131"/>
        <v>31400</v>
      </c>
      <c r="AE78" s="64">
        <f t="shared" si="131"/>
        <v>33900</v>
      </c>
      <c r="AF78" s="64">
        <f t="shared" si="131"/>
        <v>36300</v>
      </c>
      <c r="AG78" s="64">
        <f t="shared" si="131"/>
        <v>38800</v>
      </c>
      <c r="AH78" s="64">
        <f t="shared" si="131"/>
        <v>41400</v>
      </c>
      <c r="AI78" s="64">
        <f aca="true" t="shared" si="132" ref="AI78:BN78">AI68</f>
        <v>43900</v>
      </c>
      <c r="AJ78" s="64">
        <f t="shared" si="132"/>
        <v>46500</v>
      </c>
      <c r="AK78" s="64">
        <f t="shared" si="132"/>
        <v>49100</v>
      </c>
      <c r="AL78" s="64">
        <f t="shared" si="132"/>
        <v>51700</v>
      </c>
      <c r="AM78" s="64">
        <f t="shared" si="132"/>
        <v>56500</v>
      </c>
      <c r="AN78" s="64">
        <f t="shared" si="132"/>
        <v>59200</v>
      </c>
      <c r="AO78" s="64">
        <f t="shared" si="132"/>
        <v>63900</v>
      </c>
      <c r="AP78" s="64">
        <f t="shared" si="132"/>
        <v>66800</v>
      </c>
      <c r="AQ78" s="64">
        <f t="shared" si="132"/>
        <v>71700</v>
      </c>
      <c r="AR78" s="64">
        <f t="shared" si="132"/>
        <v>76600</v>
      </c>
      <c r="AS78" s="64">
        <f t="shared" si="132"/>
        <v>81600</v>
      </c>
      <c r="AT78" s="64">
        <f t="shared" si="132"/>
        <v>86600</v>
      </c>
      <c r="AU78" s="64">
        <f t="shared" si="132"/>
        <v>91700</v>
      </c>
      <c r="AV78" s="64">
        <f t="shared" si="132"/>
        <v>96900</v>
      </c>
      <c r="AW78" s="64">
        <f t="shared" si="132"/>
        <v>102000</v>
      </c>
      <c r="AX78" s="64">
        <f t="shared" si="132"/>
        <v>109400</v>
      </c>
      <c r="AY78" s="64">
        <f t="shared" si="132"/>
        <v>114700</v>
      </c>
      <c r="AZ78" s="64">
        <f t="shared" si="132"/>
        <v>122100</v>
      </c>
      <c r="BA78" s="64">
        <f t="shared" si="132"/>
        <v>129600</v>
      </c>
      <c r="BB78" s="64">
        <f t="shared" si="132"/>
        <v>137200</v>
      </c>
      <c r="BC78" s="64">
        <f t="shared" si="132"/>
        <v>144900</v>
      </c>
      <c r="BD78" s="64">
        <f t="shared" si="132"/>
        <v>154700</v>
      </c>
      <c r="BE78" s="64">
        <f t="shared" si="132"/>
        <v>162500</v>
      </c>
      <c r="BF78" s="64">
        <f t="shared" si="132"/>
        <v>172400</v>
      </c>
      <c r="BG78" s="64">
        <f t="shared" si="132"/>
        <v>182500</v>
      </c>
      <c r="BH78" s="64">
        <f t="shared" si="132"/>
        <v>192700</v>
      </c>
      <c r="BI78" s="64">
        <f t="shared" si="132"/>
        <v>205100</v>
      </c>
      <c r="BJ78" s="64">
        <f t="shared" si="132"/>
        <v>215500</v>
      </c>
      <c r="BK78" s="64">
        <f t="shared" si="132"/>
        <v>228000</v>
      </c>
      <c r="BL78" s="64">
        <f t="shared" si="132"/>
        <v>240700</v>
      </c>
      <c r="BM78" s="64">
        <f t="shared" si="132"/>
        <v>255700</v>
      </c>
      <c r="BN78" s="64">
        <f t="shared" si="132"/>
        <v>270700</v>
      </c>
      <c r="BO78" s="64">
        <f aca="true" t="shared" si="133" ref="BO78:BV78">BO68</f>
        <v>286000</v>
      </c>
      <c r="BP78" s="64">
        <f t="shared" si="133"/>
        <v>303400</v>
      </c>
      <c r="BQ78" s="64">
        <f t="shared" si="133"/>
        <v>321100</v>
      </c>
      <c r="BR78" s="64">
        <f t="shared" si="133"/>
        <v>338900</v>
      </c>
      <c r="BS78" s="64">
        <f t="shared" si="133"/>
        <v>359000</v>
      </c>
      <c r="BT78" s="64">
        <f t="shared" si="133"/>
        <v>381500</v>
      </c>
      <c r="BU78" s="64">
        <f t="shared" si="133"/>
        <v>404100</v>
      </c>
      <c r="BV78" s="64">
        <f t="shared" si="133"/>
        <v>427100</v>
      </c>
    </row>
    <row r="79" spans="1:74" s="53" customFormat="1" ht="12.75">
      <c r="A79" s="87" t="s">
        <v>127</v>
      </c>
      <c r="C79" s="53">
        <f aca="true" t="shared" si="134" ref="C79:AH79">C73</f>
        <v>0</v>
      </c>
      <c r="D79" s="53">
        <f t="shared" si="134"/>
        <v>264650</v>
      </c>
      <c r="E79" s="53">
        <f t="shared" si="134"/>
        <v>264650</v>
      </c>
      <c r="F79" s="53">
        <f t="shared" si="134"/>
        <v>509300</v>
      </c>
      <c r="G79" s="53">
        <f t="shared" si="134"/>
        <v>509300</v>
      </c>
      <c r="H79" s="53">
        <f t="shared" si="134"/>
        <v>509300</v>
      </c>
      <c r="I79" s="53">
        <f t="shared" si="134"/>
        <v>-958600</v>
      </c>
      <c r="J79" s="53">
        <f t="shared" si="134"/>
        <v>1977200</v>
      </c>
      <c r="K79" s="53">
        <f t="shared" si="134"/>
        <v>509300</v>
      </c>
      <c r="L79" s="53">
        <f t="shared" si="134"/>
        <v>346200</v>
      </c>
      <c r="M79" s="53">
        <f t="shared" si="134"/>
        <v>346200</v>
      </c>
      <c r="N79" s="53">
        <f t="shared" si="134"/>
        <v>346200</v>
      </c>
      <c r="O79" s="53">
        <f t="shared" si="134"/>
        <v>416332.9999999996</v>
      </c>
      <c r="P79" s="53">
        <f t="shared" si="134"/>
        <v>452002.9700000003</v>
      </c>
      <c r="Q79" s="53">
        <f t="shared" si="134"/>
        <v>490883.2373000005</v>
      </c>
      <c r="R79" s="53">
        <f t="shared" si="134"/>
        <v>533262.7286570002</v>
      </c>
      <c r="S79" s="53">
        <f t="shared" si="134"/>
        <v>579456.3742361312</v>
      </c>
      <c r="T79" s="53">
        <f t="shared" si="134"/>
        <v>629807.4479173815</v>
      </c>
      <c r="U79" s="53">
        <f t="shared" si="134"/>
        <v>666690.1182299473</v>
      </c>
      <c r="V79" s="53">
        <f t="shared" si="134"/>
        <v>726512.2288706419</v>
      </c>
      <c r="W79" s="53">
        <f t="shared" si="134"/>
        <v>791718.3294689981</v>
      </c>
      <c r="X79" s="53">
        <f t="shared" si="134"/>
        <v>862792.9791212108</v>
      </c>
      <c r="Y79" s="53">
        <f t="shared" si="134"/>
        <v>940264.3472421202</v>
      </c>
      <c r="Z79" s="53">
        <f t="shared" si="134"/>
        <v>1024708.1384939093</v>
      </c>
      <c r="AA79" s="53">
        <f t="shared" si="134"/>
        <v>869029.2329676161</v>
      </c>
      <c r="AB79" s="53">
        <f t="shared" si="134"/>
        <v>929721.2792753472</v>
      </c>
      <c r="AC79" s="53">
        <f t="shared" si="134"/>
        <v>994661.7688246211</v>
      </c>
      <c r="AD79" s="53">
        <f t="shared" si="134"/>
        <v>1064148.0926423464</v>
      </c>
      <c r="AE79" s="53">
        <f t="shared" si="134"/>
        <v>1138498.4591273102</v>
      </c>
      <c r="AF79" s="53">
        <f t="shared" si="134"/>
        <v>1218053.351266223</v>
      </c>
      <c r="AG79" s="53">
        <f t="shared" si="134"/>
        <v>1303177.0858548563</v>
      </c>
      <c r="AH79" s="53">
        <f t="shared" si="134"/>
        <v>1394259.4818646973</v>
      </c>
      <c r="AI79" s="53">
        <f aca="true" t="shared" si="135" ref="AI79:BN79">AI73</f>
        <v>1491717.6455952297</v>
      </c>
      <c r="AJ79" s="53">
        <f t="shared" si="135"/>
        <v>1595997.8807868897</v>
      </c>
      <c r="AK79" s="53">
        <f t="shared" si="135"/>
        <v>1707577.732441976</v>
      </c>
      <c r="AL79" s="53">
        <f t="shared" si="135"/>
        <v>1826968.1737129122</v>
      </c>
      <c r="AM79" s="53">
        <f t="shared" si="135"/>
        <v>1851397.6418583845</v>
      </c>
      <c r="AN79" s="53">
        <f t="shared" si="135"/>
        <v>1974656.3785476063</v>
      </c>
      <c r="AO79" s="53">
        <f t="shared" si="135"/>
        <v>2106171.280910612</v>
      </c>
      <c r="AP79" s="53">
        <f t="shared" si="135"/>
        <v>2246497.9637909313</v>
      </c>
      <c r="AQ79" s="53">
        <f t="shared" si="135"/>
        <v>2396229.596065846</v>
      </c>
      <c r="AR79" s="53">
        <f t="shared" si="135"/>
        <v>2555999.4490885874</v>
      </c>
      <c r="AS79" s="53">
        <f t="shared" si="135"/>
        <v>2579924.6298104525</v>
      </c>
      <c r="AT79" s="53">
        <f t="shared" si="135"/>
        <v>2745723.4550081426</v>
      </c>
      <c r="AU79" s="53">
        <f t="shared" si="135"/>
        <v>2922395.403025238</v>
      </c>
      <c r="AV79" s="53">
        <f t="shared" si="135"/>
        <v>3110664.9527118364</v>
      </c>
      <c r="AW79" s="53">
        <f t="shared" si="135"/>
        <v>3311305.4644502504</v>
      </c>
      <c r="AX79" s="53">
        <f t="shared" si="135"/>
        <v>3525142.510262764</v>
      </c>
      <c r="AY79" s="53">
        <f t="shared" si="135"/>
        <v>3556654.370340868</v>
      </c>
      <c r="AZ79" s="53">
        <f t="shared" si="135"/>
        <v>3781911.8088119663</v>
      </c>
      <c r="BA79" s="53">
        <f t="shared" si="135"/>
        <v>4021994.5332779083</v>
      </c>
      <c r="BB79" s="53">
        <f t="shared" si="135"/>
        <v>4277902.60437048</v>
      </c>
      <c r="BC79" s="53">
        <f t="shared" si="135"/>
        <v>4550704.578590011</v>
      </c>
      <c r="BD79" s="53">
        <f t="shared" si="135"/>
        <v>4841542.242681459</v>
      </c>
      <c r="BE79" s="53">
        <f t="shared" si="135"/>
        <v>4903123.147228902</v>
      </c>
      <c r="BF79" s="53">
        <f t="shared" si="135"/>
        <v>5216380.2639620425</v>
      </c>
      <c r="BG79" s="53">
        <f t="shared" si="135"/>
        <v>5550670.733759312</v>
      </c>
      <c r="BH79" s="53">
        <f t="shared" si="135"/>
        <v>5907440.051981993</v>
      </c>
      <c r="BI79" s="53">
        <f t="shared" si="135"/>
        <v>6288234.093486033</v>
      </c>
      <c r="BJ79" s="53">
        <f t="shared" si="135"/>
        <v>6694706.115031331</v>
      </c>
      <c r="BK79" s="53">
        <f t="shared" si="135"/>
        <v>6831887.290241923</v>
      </c>
      <c r="BL79" s="53">
        <f t="shared" si="135"/>
        <v>7278305.704869574</v>
      </c>
      <c r="BM79" s="53">
        <f t="shared" si="135"/>
        <v>7757519.934607346</v>
      </c>
      <c r="BN79" s="53">
        <f t="shared" si="135"/>
        <v>8269673.817034755</v>
      </c>
      <c r="BO79" s="53">
        <f aca="true" t="shared" si="136" ref="BO79:BV79">BO73</f>
        <v>8817061.0209721</v>
      </c>
      <c r="BP79" s="53">
        <f t="shared" si="136"/>
        <v>9402135.529920027</v>
      </c>
      <c r="BQ79" s="53">
        <f t="shared" si="136"/>
        <v>9693348.849984342</v>
      </c>
      <c r="BR79" s="53">
        <f t="shared" si="136"/>
        <v>10351832.828927627</v>
      </c>
      <c r="BS79" s="53">
        <f t="shared" si="136"/>
        <v>11056210.181991454</v>
      </c>
      <c r="BT79" s="53">
        <f t="shared" si="136"/>
        <v>11809691.440320123</v>
      </c>
      <c r="BU79" s="53">
        <f t="shared" si="136"/>
        <v>12615711.852187673</v>
      </c>
      <c r="BV79" s="53">
        <f t="shared" si="136"/>
        <v>13477947.112996383</v>
      </c>
    </row>
    <row r="80" spans="1:63" s="53" customFormat="1" ht="12.75">
      <c r="A80" s="8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74" s="53" customFormat="1" ht="12.75">
      <c r="A81" s="87" t="s">
        <v>128</v>
      </c>
      <c r="C81" s="53">
        <f>SUM(C76:C79)</f>
        <v>86914.66666666667</v>
      </c>
      <c r="D81" s="53">
        <f aca="true" t="shared" si="137" ref="D81:BO81">SUM(D76:D79)</f>
        <v>395160.9166666666</v>
      </c>
      <c r="E81" s="53">
        <f t="shared" si="137"/>
        <v>420256.1666666667</v>
      </c>
      <c r="F81" s="53">
        <f t="shared" si="137"/>
        <v>1131559.6666666665</v>
      </c>
      <c r="G81" s="53">
        <f t="shared" si="137"/>
        <v>1140360.1666666665</v>
      </c>
      <c r="H81" s="53">
        <f t="shared" si="137"/>
        <v>1202279.6666666665</v>
      </c>
      <c r="I81" s="53">
        <f t="shared" si="137"/>
        <v>-310411.3333333334</v>
      </c>
      <c r="J81" s="53">
        <f t="shared" si="137"/>
        <v>2738193.6666666665</v>
      </c>
      <c r="K81" s="53">
        <f t="shared" si="137"/>
        <v>1326801.1666666665</v>
      </c>
      <c r="L81" s="53">
        <f t="shared" si="137"/>
        <v>1218718.1666666665</v>
      </c>
      <c r="M81" s="53">
        <f t="shared" si="137"/>
        <v>1226734.1666666665</v>
      </c>
      <c r="N81" s="53">
        <f t="shared" si="137"/>
        <v>1236750.1666666665</v>
      </c>
      <c r="O81" s="53">
        <f t="shared" si="137"/>
        <v>1364012.2916666663</v>
      </c>
      <c r="P81" s="53">
        <f t="shared" si="137"/>
        <v>1452759.1245833337</v>
      </c>
      <c r="Q81" s="53">
        <f t="shared" si="137"/>
        <v>1501201.0324625005</v>
      </c>
      <c r="R81" s="53">
        <f t="shared" si="137"/>
        <v>1598178.892050792</v>
      </c>
      <c r="S81" s="53">
        <f t="shared" si="137"/>
        <v>1699009.8490020307</v>
      </c>
      <c r="T81" s="53">
        <f t="shared" si="137"/>
        <v>1819719.6820788786</v>
      </c>
      <c r="U81" s="53">
        <f t="shared" si="137"/>
        <v>1864327.3801326458</v>
      </c>
      <c r="V81" s="53">
        <f t="shared" si="137"/>
        <v>1982378.9510112503</v>
      </c>
      <c r="W81" s="53">
        <f t="shared" si="137"/>
        <v>2103869.483268928</v>
      </c>
      <c r="X81" s="53">
        <f t="shared" si="137"/>
        <v>2280289.4834298007</v>
      </c>
      <c r="Y81" s="53">
        <f t="shared" si="137"/>
        <v>2416170.51360515</v>
      </c>
      <c r="Z81" s="53">
        <f t="shared" si="137"/>
        <v>2180985.156496278</v>
      </c>
      <c r="AA81" s="53">
        <f t="shared" si="137"/>
        <v>2035201.8588968175</v>
      </c>
      <c r="AB81" s="53">
        <f t="shared" si="137"/>
        <v>2110099.6790195927</v>
      </c>
      <c r="AC81" s="53">
        <f t="shared" si="137"/>
        <v>2185947.689884297</v>
      </c>
      <c r="AD81" s="53">
        <f t="shared" si="137"/>
        <v>2266947.1148428665</v>
      </c>
      <c r="AE81" s="53">
        <f t="shared" si="137"/>
        <v>2355779.2628818667</v>
      </c>
      <c r="AF81" s="53">
        <f t="shared" si="137"/>
        <v>2448430.004616932</v>
      </c>
      <c r="AG81" s="53">
        <f t="shared" si="137"/>
        <v>2548174.3516067816</v>
      </c>
      <c r="AH81" s="53">
        <f t="shared" si="137"/>
        <v>2656760.1462192573</v>
      </c>
      <c r="AI81" s="53">
        <f t="shared" si="137"/>
        <v>2768997.869787942</v>
      </c>
      <c r="AJ81" s="53">
        <f t="shared" si="137"/>
        <v>3309599.5773397586</v>
      </c>
      <c r="AK81" s="53">
        <f t="shared" si="137"/>
        <v>3437593.967753546</v>
      </c>
      <c r="AL81" s="53">
        <f t="shared" si="137"/>
        <v>3573499.598829625</v>
      </c>
      <c r="AM81" s="53">
        <f t="shared" si="137"/>
        <v>3620723.8518254277</v>
      </c>
      <c r="AN81" s="53">
        <f t="shared" si="137"/>
        <v>3762075.285543366</v>
      </c>
      <c r="AO81" s="53">
        <f t="shared" si="137"/>
        <v>3913793.757400293</v>
      </c>
      <c r="AP81" s="53">
        <f t="shared" si="137"/>
        <v>4496702.310932694</v>
      </c>
      <c r="AQ81" s="53">
        <f t="shared" si="137"/>
        <v>4669788.043776538</v>
      </c>
      <c r="AR81" s="53">
        <f t="shared" si="137"/>
        <v>4853046.689917508</v>
      </c>
      <c r="AS81" s="53">
        <f t="shared" si="137"/>
        <v>4903286.833667774</v>
      </c>
      <c r="AT81" s="53">
        <f t="shared" si="137"/>
        <v>5094187.397114373</v>
      </c>
      <c r="AU81" s="53">
        <f t="shared" si="137"/>
        <v>5718917.025090078</v>
      </c>
      <c r="AV81" s="53">
        <f t="shared" si="137"/>
        <v>5935501.973699614</v>
      </c>
      <c r="AW81" s="53">
        <f t="shared" si="137"/>
        <v>6163174.032554492</v>
      </c>
      <c r="AX81" s="53">
        <f t="shared" si="137"/>
        <v>6411934.898897322</v>
      </c>
      <c r="AY81" s="53">
        <f t="shared" si="137"/>
        <v>6893059.811964932</v>
      </c>
      <c r="AZ81" s="53">
        <f t="shared" si="137"/>
        <v>7152925.20469954</v>
      </c>
      <c r="BA81" s="53">
        <f t="shared" si="137"/>
        <v>7429271.283028096</v>
      </c>
      <c r="BB81" s="53">
        <f t="shared" si="137"/>
        <v>8141759.448999684</v>
      </c>
      <c r="BC81" s="53">
        <f t="shared" si="137"/>
        <v>8454176.501368957</v>
      </c>
      <c r="BD81" s="53">
        <f t="shared" si="137"/>
        <v>9208328.431708321</v>
      </c>
      <c r="BE81" s="53">
        <f t="shared" si="137"/>
        <v>9309921.517735904</v>
      </c>
      <c r="BF81" s="53">
        <f t="shared" si="137"/>
        <v>9668260.904566906</v>
      </c>
      <c r="BG81" s="53">
        <f t="shared" si="137"/>
        <v>10470822.465060428</v>
      </c>
      <c r="BH81" s="53">
        <f t="shared" si="137"/>
        <v>10877615.645170381</v>
      </c>
      <c r="BI81" s="53">
        <f t="shared" si="137"/>
        <v>11733661.573581357</v>
      </c>
      <c r="BJ81" s="53">
        <f t="shared" si="137"/>
        <v>12612375.154645253</v>
      </c>
      <c r="BK81" s="53">
        <f t="shared" si="137"/>
        <v>12806718.538740426</v>
      </c>
      <c r="BL81" s="53">
        <f t="shared" si="137"/>
        <v>13733584.197396807</v>
      </c>
      <c r="BM81" s="53">
        <f t="shared" si="137"/>
        <v>14281360.668444667</v>
      </c>
      <c r="BN81" s="53">
        <f t="shared" si="137"/>
        <v>15281156.558943866</v>
      </c>
      <c r="BO81" s="53">
        <f t="shared" si="137"/>
        <v>16321006.240852088</v>
      </c>
      <c r="BP81" s="53">
        <f aca="true" t="shared" si="138" ref="BP81:BU81">SUM(BP76:BP79)</f>
        <v>17402489.469616268</v>
      </c>
      <c r="BQ81" s="53">
        <f t="shared" si="138"/>
        <v>17776068.01428843</v>
      </c>
      <c r="BR81" s="53">
        <f t="shared" si="138"/>
        <v>18937573.34688373</v>
      </c>
      <c r="BS81" s="53">
        <f t="shared" si="138"/>
        <v>20153277.872643393</v>
      </c>
      <c r="BT81" s="53">
        <f t="shared" si="138"/>
        <v>21426533.519320995</v>
      </c>
      <c r="BU81" s="53">
        <f t="shared" si="138"/>
        <v>22753107.827855267</v>
      </c>
      <c r="BV81" s="53">
        <f>SUM(BV76:BV79)</f>
        <v>24143788.8850754</v>
      </c>
    </row>
    <row r="82" spans="1:74" s="53" customFormat="1" ht="12.75">
      <c r="A82" s="87" t="s">
        <v>129</v>
      </c>
      <c r="C82" s="53">
        <f>C75</f>
        <v>3872800</v>
      </c>
      <c r="D82" s="53">
        <f aca="true" t="shared" si="139" ref="D82:BO82">D75</f>
        <v>1672800</v>
      </c>
      <c r="E82" s="53">
        <f t="shared" si="139"/>
        <v>1672800</v>
      </c>
      <c r="F82" s="53">
        <f t="shared" si="139"/>
        <v>1672800</v>
      </c>
      <c r="G82" s="53">
        <f t="shared" si="139"/>
        <v>1672800</v>
      </c>
      <c r="H82" s="53">
        <f t="shared" si="139"/>
        <v>1672800</v>
      </c>
      <c r="I82" s="53">
        <f t="shared" si="139"/>
        <v>1672800</v>
      </c>
      <c r="J82" s="53">
        <f t="shared" si="139"/>
        <v>1672800</v>
      </c>
      <c r="K82" s="53">
        <f t="shared" si="139"/>
        <v>1672800</v>
      </c>
      <c r="L82" s="53">
        <f t="shared" si="139"/>
        <v>1672800</v>
      </c>
      <c r="M82" s="53">
        <f t="shared" si="139"/>
        <v>1672800</v>
      </c>
      <c r="N82" s="53">
        <f t="shared" si="139"/>
        <v>1672800</v>
      </c>
      <c r="O82" s="53">
        <f t="shared" si="139"/>
        <v>1115200</v>
      </c>
      <c r="P82" s="53">
        <f t="shared" si="139"/>
        <v>1115200</v>
      </c>
      <c r="Q82" s="53">
        <f t="shared" si="139"/>
        <v>1115200</v>
      </c>
      <c r="R82" s="53">
        <f t="shared" si="139"/>
        <v>1115200</v>
      </c>
      <c r="S82" s="53">
        <f t="shared" si="139"/>
        <v>1115200</v>
      </c>
      <c r="T82" s="53">
        <f t="shared" si="139"/>
        <v>1115200</v>
      </c>
      <c r="U82" s="53">
        <f t="shared" si="139"/>
        <v>1115200</v>
      </c>
      <c r="V82" s="53">
        <f t="shared" si="139"/>
        <v>1115200</v>
      </c>
      <c r="W82" s="53">
        <f t="shared" si="139"/>
        <v>1115200</v>
      </c>
      <c r="X82" s="53">
        <f t="shared" si="139"/>
        <v>1115200</v>
      </c>
      <c r="Y82" s="53">
        <f t="shared" si="139"/>
        <v>1115200</v>
      </c>
      <c r="Z82" s="53">
        <f t="shared" si="139"/>
        <v>1115200</v>
      </c>
      <c r="AA82" s="53">
        <f t="shared" si="139"/>
        <v>1115200</v>
      </c>
      <c r="AB82" s="53">
        <f t="shared" si="139"/>
        <v>1115200</v>
      </c>
      <c r="AC82" s="53">
        <f t="shared" si="139"/>
        <v>1115200</v>
      </c>
      <c r="AD82" s="53">
        <f t="shared" si="139"/>
        <v>1115200</v>
      </c>
      <c r="AE82" s="53">
        <f t="shared" si="139"/>
        <v>1115200</v>
      </c>
      <c r="AF82" s="53">
        <f t="shared" si="139"/>
        <v>1115200</v>
      </c>
      <c r="AG82" s="53">
        <f t="shared" si="139"/>
        <v>1115200</v>
      </c>
      <c r="AH82" s="53">
        <f t="shared" si="139"/>
        <v>1115200</v>
      </c>
      <c r="AI82" s="53">
        <f t="shared" si="139"/>
        <v>1115200</v>
      </c>
      <c r="AJ82" s="53">
        <f t="shared" si="139"/>
        <v>1115200</v>
      </c>
      <c r="AK82" s="53">
        <f t="shared" si="139"/>
        <v>1115200</v>
      </c>
      <c r="AL82" s="53">
        <f t="shared" si="139"/>
        <v>1115200</v>
      </c>
      <c r="AM82" s="53">
        <f t="shared" si="139"/>
        <v>1115200</v>
      </c>
      <c r="AN82" s="53">
        <f t="shared" si="139"/>
        <v>1115200</v>
      </c>
      <c r="AO82" s="53">
        <f t="shared" si="139"/>
        <v>1115200</v>
      </c>
      <c r="AP82" s="53">
        <f t="shared" si="139"/>
        <v>1115200</v>
      </c>
      <c r="AQ82" s="53">
        <f t="shared" si="139"/>
        <v>1115200</v>
      </c>
      <c r="AR82" s="53">
        <f t="shared" si="139"/>
        <v>1115200</v>
      </c>
      <c r="AS82" s="53">
        <f t="shared" si="139"/>
        <v>1115200</v>
      </c>
      <c r="AT82" s="53">
        <f t="shared" si="139"/>
        <v>1115200</v>
      </c>
      <c r="AU82" s="53">
        <f t="shared" si="139"/>
        <v>1115200</v>
      </c>
      <c r="AV82" s="53">
        <f t="shared" si="139"/>
        <v>1115200</v>
      </c>
      <c r="AW82" s="53">
        <f t="shared" si="139"/>
        <v>1115200</v>
      </c>
      <c r="AX82" s="53">
        <f t="shared" si="139"/>
        <v>975800</v>
      </c>
      <c r="AY82" s="53">
        <f t="shared" si="139"/>
        <v>975800</v>
      </c>
      <c r="AZ82" s="53">
        <f t="shared" si="139"/>
        <v>975800</v>
      </c>
      <c r="BA82" s="53">
        <f t="shared" si="139"/>
        <v>975800</v>
      </c>
      <c r="BB82" s="53">
        <f t="shared" si="139"/>
        <v>975800</v>
      </c>
      <c r="BC82" s="53">
        <f t="shared" si="139"/>
        <v>975800</v>
      </c>
      <c r="BD82" s="53">
        <f t="shared" si="139"/>
        <v>975800</v>
      </c>
      <c r="BE82" s="53">
        <f t="shared" si="139"/>
        <v>975800</v>
      </c>
      <c r="BF82" s="53">
        <f t="shared" si="139"/>
        <v>975800</v>
      </c>
      <c r="BG82" s="53">
        <f t="shared" si="139"/>
        <v>975800</v>
      </c>
      <c r="BH82" s="53">
        <f t="shared" si="139"/>
        <v>975800</v>
      </c>
      <c r="BI82" s="53">
        <f t="shared" si="139"/>
        <v>975800</v>
      </c>
      <c r="BJ82" s="53">
        <f t="shared" si="139"/>
        <v>975800</v>
      </c>
      <c r="BK82" s="53">
        <f t="shared" si="139"/>
        <v>975800</v>
      </c>
      <c r="BL82" s="53">
        <f t="shared" si="139"/>
        <v>975800</v>
      </c>
      <c r="BM82" s="53">
        <f t="shared" si="139"/>
        <v>975800</v>
      </c>
      <c r="BN82" s="53">
        <f t="shared" si="139"/>
        <v>975800</v>
      </c>
      <c r="BO82" s="53">
        <f t="shared" si="139"/>
        <v>975800</v>
      </c>
      <c r="BP82" s="53">
        <f aca="true" t="shared" si="140" ref="BP82:BU82">BP75</f>
        <v>975800</v>
      </c>
      <c r="BQ82" s="53">
        <f t="shared" si="140"/>
        <v>975800</v>
      </c>
      <c r="BR82" s="53">
        <f t="shared" si="140"/>
        <v>975800</v>
      </c>
      <c r="BS82" s="53">
        <f t="shared" si="140"/>
        <v>975800</v>
      </c>
      <c r="BT82" s="53">
        <f t="shared" si="140"/>
        <v>975800</v>
      </c>
      <c r="BU82" s="53">
        <f t="shared" si="140"/>
        <v>975800</v>
      </c>
      <c r="BV82" s="53">
        <f>BV75</f>
        <v>975800</v>
      </c>
    </row>
    <row r="83" s="53" customFormat="1" ht="12.75">
      <c r="A83" s="87"/>
    </row>
    <row r="84" spans="1:74" s="51" customFormat="1" ht="12.75">
      <c r="A84" s="77" t="s">
        <v>130</v>
      </c>
      <c r="B84" s="70">
        <v>0.33</v>
      </c>
      <c r="C84" s="51">
        <f>C82+B82</f>
        <v>3872800</v>
      </c>
      <c r="D84" s="51">
        <f>D82+C84-C85</f>
        <v>5452460.911745596</v>
      </c>
      <c r="E84" s="51">
        <f aca="true" t="shared" si="141" ref="E84:BP84">E82+D84-D85</f>
        <v>6994131.693076219</v>
      </c>
      <c r="F84" s="51">
        <f t="shared" si="141"/>
        <v>8498725.989444647</v>
      </c>
      <c r="G84" s="51">
        <f t="shared" si="141"/>
        <v>9967135.473543778</v>
      </c>
      <c r="H84" s="51">
        <f t="shared" si="141"/>
        <v>11400230.373741569</v>
      </c>
      <c r="I84" s="51">
        <f t="shared" si="141"/>
        <v>12798859.989807347</v>
      </c>
      <c r="J84" s="51">
        <f t="shared" si="141"/>
        <v>14163853.196235145</v>
      </c>
      <c r="K84" s="51">
        <f t="shared" si="141"/>
        <v>15496018.933462327</v>
      </c>
      <c r="L84" s="51">
        <f t="shared" si="141"/>
        <v>16796146.687274646</v>
      </c>
      <c r="M84" s="51">
        <f t="shared" si="141"/>
        <v>18065006.956681795</v>
      </c>
      <c r="N84" s="51">
        <f t="shared" si="141"/>
        <v>19303351.71054081</v>
      </c>
      <c r="O84" s="51">
        <f t="shared" si="141"/>
        <v>19954314.833197836</v>
      </c>
      <c r="P84" s="51">
        <f t="shared" si="141"/>
        <v>20589622.58719872</v>
      </c>
      <c r="Q84" s="51">
        <f t="shared" si="141"/>
        <v>21209651.4770784</v>
      </c>
      <c r="R84" s="51">
        <f t="shared" si="141"/>
        <v>21814768.952608056</v>
      </c>
      <c r="S84" s="51">
        <f t="shared" si="141"/>
        <v>22405333.62655807</v>
      </c>
      <c r="T84" s="51">
        <f t="shared" si="141"/>
        <v>22981695.487223905</v>
      </c>
      <c r="U84" s="51">
        <f t="shared" si="141"/>
        <v>23544196.105840825</v>
      </c>
      <c r="V84" s="51">
        <f t="shared" si="141"/>
        <v>24093168.83901039</v>
      </c>
      <c r="W84" s="51">
        <f t="shared" si="141"/>
        <v>24628939.026258674</v>
      </c>
      <c r="X84" s="51">
        <f t="shared" si="141"/>
        <v>25151824.182843305</v>
      </c>
      <c r="Y84" s="51">
        <f t="shared" si="141"/>
        <v>25662134.187923584</v>
      </c>
      <c r="Z84" s="51">
        <f t="shared" si="141"/>
        <v>26160171.468205195</v>
      </c>
      <c r="AA84" s="51">
        <f t="shared" si="141"/>
        <v>26646231.177168347</v>
      </c>
      <c r="AB84" s="51">
        <f t="shared" si="141"/>
        <v>27120601.36998555</v>
      </c>
      <c r="AC84" s="51">
        <f t="shared" si="141"/>
        <v>27583563.17423271</v>
      </c>
      <c r="AD84" s="51">
        <f t="shared" si="141"/>
        <v>28035390.956494693</v>
      </c>
      <c r="AE84" s="51">
        <f t="shared" si="141"/>
        <v>28476352.4849641</v>
      </c>
      <c r="AF84" s="51">
        <f t="shared" si="141"/>
        <v>28906709.088129614</v>
      </c>
      <c r="AG84" s="51">
        <f t="shared" si="141"/>
        <v>29326715.809647977</v>
      </c>
      <c r="AH84" s="51">
        <f t="shared" si="141"/>
        <v>29736621.55949134</v>
      </c>
      <c r="AI84" s="51">
        <f t="shared" si="141"/>
        <v>30136669.26145961</v>
      </c>
      <c r="AJ84" s="51">
        <f t="shared" si="141"/>
        <v>30527095.997145195</v>
      </c>
      <c r="AK84" s="51">
        <f t="shared" si="141"/>
        <v>30908133.146435432</v>
      </c>
      <c r="AL84" s="51">
        <f t="shared" si="141"/>
        <v>31280006.52463603</v>
      </c>
      <c r="AM84" s="51">
        <f t="shared" si="141"/>
        <v>31642936.516296737</v>
      </c>
      <c r="AN84" s="51">
        <f t="shared" si="141"/>
        <v>31997138.205818564</v>
      </c>
      <c r="AO84" s="51">
        <f t="shared" si="141"/>
        <v>32342821.504919965</v>
      </c>
      <c r="AP84" s="51">
        <f t="shared" si="141"/>
        <v>32680191.27703751</v>
      </c>
      <c r="AQ84" s="51">
        <f t="shared" si="141"/>
        <v>33009447.45873478</v>
      </c>
      <c r="AR84" s="51">
        <f t="shared" si="141"/>
        <v>33330785.17819145</v>
      </c>
      <c r="AS84" s="51">
        <f t="shared" si="141"/>
        <v>33644394.870842725</v>
      </c>
      <c r="AT84" s="51">
        <f t="shared" si="141"/>
        <v>33950462.39223772</v>
      </c>
      <c r="AU84" s="51">
        <f t="shared" si="141"/>
        <v>34249169.12818369</v>
      </c>
      <c r="AV84" s="51">
        <f t="shared" si="141"/>
        <v>34540692.10224125</v>
      </c>
      <c r="AW84" s="51">
        <f t="shared" si="141"/>
        <v>34825204.08063444</v>
      </c>
      <c r="AX84" s="51">
        <f t="shared" si="141"/>
        <v>34963473.67463778</v>
      </c>
      <c r="AY84" s="51">
        <f t="shared" si="141"/>
        <v>35098417.94744747</v>
      </c>
      <c r="AZ84" s="51">
        <f t="shared" si="141"/>
        <v>35230116.87153411</v>
      </c>
      <c r="BA84" s="51">
        <f t="shared" si="141"/>
        <v>35358648.49606655</v>
      </c>
      <c r="BB84" s="51">
        <f t="shared" si="141"/>
        <v>35484088.993166424</v>
      </c>
      <c r="BC84" s="51">
        <f t="shared" si="141"/>
        <v>35606512.703050315</v>
      </c>
      <c r="BD84" s="51">
        <f t="shared" si="141"/>
        <v>35725992.178086214</v>
      </c>
      <c r="BE84" s="51">
        <f t="shared" si="141"/>
        <v>35842598.22579048</v>
      </c>
      <c r="BF84" s="51">
        <f t="shared" si="141"/>
        <v>35956399.950790726</v>
      </c>
      <c r="BG84" s="51">
        <f t="shared" si="141"/>
        <v>36067464.79577953</v>
      </c>
      <c r="BH84" s="51">
        <f t="shared" si="141"/>
        <v>36175858.58148323</v>
      </c>
      <c r="BI84" s="51">
        <f t="shared" si="141"/>
        <v>36281645.54566945</v>
      </c>
      <c r="BJ84" s="51">
        <f t="shared" si="141"/>
        <v>36384888.38121657</v>
      </c>
      <c r="BK84" s="51">
        <f t="shared" si="141"/>
        <v>36485648.273267604</v>
      </c>
      <c r="BL84" s="51">
        <f t="shared" si="141"/>
        <v>36583984.93549054</v>
      </c>
      <c r="BM84" s="51">
        <f t="shared" si="141"/>
        <v>36679956.64546667</v>
      </c>
      <c r="BN84" s="51">
        <f t="shared" si="141"/>
        <v>36773620.279227816</v>
      </c>
      <c r="BO84" s="51">
        <f t="shared" si="141"/>
        <v>36865031.344962955</v>
      </c>
      <c r="BP84" s="51">
        <f t="shared" si="141"/>
        <v>36954244.01591424</v>
      </c>
      <c r="BQ84" s="51">
        <f aca="true" t="shared" si="142" ref="BQ84:BV84">BQ82+BP84-BP85</f>
        <v>37041311.16248184</v>
      </c>
      <c r="BR84" s="51">
        <f t="shared" si="142"/>
        <v>37126284.38355671</v>
      </c>
      <c r="BS84" s="51">
        <f t="shared" si="142"/>
        <v>37209214.03709983</v>
      </c>
      <c r="BT84" s="51">
        <f t="shared" si="142"/>
        <v>37290149.269985996</v>
      </c>
      <c r="BU84" s="51">
        <f t="shared" si="142"/>
        <v>37369138.04712989</v>
      </c>
      <c r="BV84" s="51">
        <f t="shared" si="142"/>
        <v>37446227.179911695</v>
      </c>
    </row>
    <row r="85" spans="1:74" s="51" customFormat="1" ht="12.75">
      <c r="A85" s="77" t="s">
        <v>131</v>
      </c>
      <c r="B85" s="58">
        <f>((1+B84)^(1/12))-1</f>
        <v>0.02404954767981926</v>
      </c>
      <c r="C85" s="51">
        <f>$B$85*C84</f>
        <v>93139.08825440404</v>
      </c>
      <c r="D85" s="51">
        <f aca="true" t="shared" si="143" ref="D85:BO85">$B$85*D84</f>
        <v>131129.2186693765</v>
      </c>
      <c r="E85" s="51">
        <f t="shared" si="143"/>
        <v>168205.70363157155</v>
      </c>
      <c r="F85" s="51">
        <f t="shared" si="143"/>
        <v>204390.51590086817</v>
      </c>
      <c r="G85" s="51">
        <f t="shared" si="143"/>
        <v>239705.099802209</v>
      </c>
      <c r="H85" s="51">
        <f t="shared" si="143"/>
        <v>274170.38393422164</v>
      </c>
      <c r="I85" s="51">
        <f t="shared" si="143"/>
        <v>307806.79357220285</v>
      </c>
      <c r="J85" s="51">
        <f t="shared" si="143"/>
        <v>340634.2627728175</v>
      </c>
      <c r="K85" s="51">
        <f t="shared" si="143"/>
        <v>372672.24618768424</v>
      </c>
      <c r="L85" s="51">
        <f t="shared" si="143"/>
        <v>403939.73059284996</v>
      </c>
      <c r="M85" s="51">
        <f t="shared" si="143"/>
        <v>434455.24614098546</v>
      </c>
      <c r="N85" s="51">
        <f t="shared" si="143"/>
        <v>464236.87734297186</v>
      </c>
      <c r="O85" s="51">
        <f t="shared" si="143"/>
        <v>479892.2459991161</v>
      </c>
      <c r="P85" s="51">
        <f t="shared" si="143"/>
        <v>495171.11012031924</v>
      </c>
      <c r="Q85" s="51">
        <f t="shared" si="143"/>
        <v>510082.524470346</v>
      </c>
      <c r="R85" s="51">
        <f t="shared" si="143"/>
        <v>524635.3260499883</v>
      </c>
      <c r="S85" s="51">
        <f t="shared" si="143"/>
        <v>538838.1393341661</v>
      </c>
      <c r="T85" s="51">
        <f t="shared" si="143"/>
        <v>552699.3813830784</v>
      </c>
      <c r="U85" s="51">
        <f t="shared" si="143"/>
        <v>566227.2668304339</v>
      </c>
      <c r="V85" s="51">
        <f t="shared" si="143"/>
        <v>579429.8127517161</v>
      </c>
      <c r="W85" s="51">
        <f t="shared" si="143"/>
        <v>592314.8434153693</v>
      </c>
      <c r="X85" s="51">
        <f t="shared" si="143"/>
        <v>604889.9949197212</v>
      </c>
      <c r="Y85" s="51">
        <f t="shared" si="143"/>
        <v>617162.7197183882</v>
      </c>
      <c r="Z85" s="51">
        <f t="shared" si="143"/>
        <v>629140.2910368483</v>
      </c>
      <c r="AA85" s="51">
        <f t="shared" si="143"/>
        <v>640829.8071827966</v>
      </c>
      <c r="AB85" s="51">
        <f t="shared" si="143"/>
        <v>652238.1957528391</v>
      </c>
      <c r="AC85" s="51">
        <f t="shared" si="143"/>
        <v>663372.2177380163</v>
      </c>
      <c r="AD85" s="51">
        <f t="shared" si="143"/>
        <v>674238.4715305929</v>
      </c>
      <c r="AE85" s="51">
        <f t="shared" si="143"/>
        <v>684843.3968344838</v>
      </c>
      <c r="AF85" s="51">
        <f t="shared" si="143"/>
        <v>695193.278481638</v>
      </c>
      <c r="AG85" s="51">
        <f t="shared" si="143"/>
        <v>705294.2501566383</v>
      </c>
      <c r="AH85" s="51">
        <f t="shared" si="143"/>
        <v>715152.2980317284</v>
      </c>
      <c r="AI85" s="51">
        <f t="shared" si="143"/>
        <v>724773.2643144164</v>
      </c>
      <c r="AJ85" s="51">
        <f t="shared" si="143"/>
        <v>734162.850709763</v>
      </c>
      <c r="AK85" s="51">
        <f t="shared" si="143"/>
        <v>743326.621799401</v>
      </c>
      <c r="AL85" s="51">
        <f t="shared" si="143"/>
        <v>752270.0083392918</v>
      </c>
      <c r="AM85" s="51">
        <f t="shared" si="143"/>
        <v>760998.3104781724</v>
      </c>
      <c r="AN85" s="51">
        <f t="shared" si="143"/>
        <v>769516.7008986</v>
      </c>
      <c r="AO85" s="51">
        <f t="shared" si="143"/>
        <v>777830.2278824564</v>
      </c>
      <c r="AP85" s="51">
        <f t="shared" si="143"/>
        <v>785943.8183027271</v>
      </c>
      <c r="AQ85" s="51">
        <f t="shared" si="143"/>
        <v>793862.2805433308</v>
      </c>
      <c r="AR85" s="51">
        <f t="shared" si="143"/>
        <v>801590.3073487284</v>
      </c>
      <c r="AS85" s="51">
        <f t="shared" si="143"/>
        <v>809132.4786049987</v>
      </c>
      <c r="AT85" s="51">
        <f t="shared" si="143"/>
        <v>816493.2640540318</v>
      </c>
      <c r="AU85" s="51">
        <f t="shared" si="143"/>
        <v>823677.0259424476</v>
      </c>
      <c r="AV85" s="51">
        <f t="shared" si="143"/>
        <v>830688.0216068075</v>
      </c>
      <c r="AW85" s="51">
        <f t="shared" si="143"/>
        <v>837530.4059966542</v>
      </c>
      <c r="AX85" s="51">
        <f t="shared" si="143"/>
        <v>840855.7271903069</v>
      </c>
      <c r="AY85" s="51">
        <f t="shared" si="143"/>
        <v>844101.0759133621</v>
      </c>
      <c r="AZ85" s="51">
        <f t="shared" si="143"/>
        <v>847268.3754675646</v>
      </c>
      <c r="BA85" s="51">
        <f t="shared" si="143"/>
        <v>850359.5029001221</v>
      </c>
      <c r="BB85" s="51">
        <f t="shared" si="143"/>
        <v>853376.2901161058</v>
      </c>
      <c r="BC85" s="51">
        <f t="shared" si="143"/>
        <v>856320.5249640987</v>
      </c>
      <c r="BD85" s="51">
        <f t="shared" si="143"/>
        <v>859193.9522957343</v>
      </c>
      <c r="BE85" s="51">
        <f t="shared" si="143"/>
        <v>861998.2749997533</v>
      </c>
      <c r="BF85" s="51">
        <f t="shared" si="143"/>
        <v>864735.1550111924</v>
      </c>
      <c r="BG85" s="51">
        <f t="shared" si="143"/>
        <v>867406.2142963025</v>
      </c>
      <c r="BH85" s="51">
        <f t="shared" si="143"/>
        <v>870013.0358137797</v>
      </c>
      <c r="BI85" s="51">
        <f t="shared" si="143"/>
        <v>872557.1644528796</v>
      </c>
      <c r="BJ85" s="51">
        <f t="shared" si="143"/>
        <v>875040.1079489698</v>
      </c>
      <c r="BK85" s="51">
        <f t="shared" si="143"/>
        <v>877463.3377770645</v>
      </c>
      <c r="BL85" s="51">
        <f t="shared" si="143"/>
        <v>879828.2900238694</v>
      </c>
      <c r="BM85" s="51">
        <f t="shared" si="143"/>
        <v>882136.366238854</v>
      </c>
      <c r="BN85" s="51">
        <f t="shared" si="143"/>
        <v>884388.9342648578</v>
      </c>
      <c r="BO85" s="51">
        <f t="shared" si="143"/>
        <v>886587.3290487181</v>
      </c>
      <c r="BP85" s="51">
        <f aca="true" t="shared" si="144" ref="BP85:BU85">$B$85*BP84</f>
        <v>888732.853432405</v>
      </c>
      <c r="BQ85" s="51">
        <f t="shared" si="144"/>
        <v>890826.7789251284</v>
      </c>
      <c r="BR85" s="51">
        <f t="shared" si="144"/>
        <v>892870.3464568763</v>
      </c>
      <c r="BS85" s="51">
        <f t="shared" si="144"/>
        <v>894864.7671138325</v>
      </c>
      <c r="BT85" s="51">
        <f t="shared" si="144"/>
        <v>896811.2228561057</v>
      </c>
      <c r="BU85" s="51">
        <f t="shared" si="144"/>
        <v>898710.8672181984</v>
      </c>
      <c r="BV85" s="51">
        <f>$B$85*BV84</f>
        <v>900564.8259926302</v>
      </c>
    </row>
    <row r="86" spans="1:63" s="66" customFormat="1" ht="15.75">
      <c r="A86" s="90" t="s">
        <v>132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</row>
    <row r="87" spans="1:74" s="59" customFormat="1" ht="12.75">
      <c r="A87" s="75" t="s">
        <v>133</v>
      </c>
      <c r="B87" s="59">
        <f>LOANAMOUNT</f>
        <v>0</v>
      </c>
      <c r="C87" s="59">
        <f>B87</f>
        <v>0</v>
      </c>
      <c r="D87" s="59">
        <f>C87-C89</f>
        <v>0</v>
      </c>
      <c r="E87" s="59">
        <f aca="true" t="shared" si="145" ref="E87:BO87">D87-D89</f>
        <v>0</v>
      </c>
      <c r="F87" s="59">
        <f t="shared" si="145"/>
        <v>0</v>
      </c>
      <c r="G87" s="59">
        <f t="shared" si="145"/>
        <v>0</v>
      </c>
      <c r="H87" s="59">
        <f t="shared" si="145"/>
        <v>0</v>
      </c>
      <c r="I87" s="59">
        <f t="shared" si="145"/>
        <v>0</v>
      </c>
      <c r="J87" s="59">
        <f t="shared" si="145"/>
        <v>0</v>
      </c>
      <c r="K87" s="59">
        <f t="shared" si="145"/>
        <v>0</v>
      </c>
      <c r="L87" s="59">
        <f t="shared" si="145"/>
        <v>0</v>
      </c>
      <c r="M87" s="59">
        <f t="shared" si="145"/>
        <v>0</v>
      </c>
      <c r="N87" s="59">
        <f t="shared" si="145"/>
        <v>0</v>
      </c>
      <c r="O87" s="59">
        <f t="shared" si="145"/>
        <v>0</v>
      </c>
      <c r="P87" s="59">
        <f t="shared" si="145"/>
        <v>0</v>
      </c>
      <c r="Q87" s="59">
        <f t="shared" si="145"/>
        <v>0</v>
      </c>
      <c r="R87" s="59">
        <f t="shared" si="145"/>
        <v>0</v>
      </c>
      <c r="S87" s="59">
        <f t="shared" si="145"/>
        <v>0</v>
      </c>
      <c r="T87" s="59">
        <f t="shared" si="145"/>
        <v>0</v>
      </c>
      <c r="U87" s="59">
        <f t="shared" si="145"/>
        <v>0</v>
      </c>
      <c r="V87" s="59">
        <f t="shared" si="145"/>
        <v>0</v>
      </c>
      <c r="W87" s="59">
        <f t="shared" si="145"/>
        <v>0</v>
      </c>
      <c r="X87" s="59">
        <f t="shared" si="145"/>
        <v>0</v>
      </c>
      <c r="Y87" s="59">
        <f t="shared" si="145"/>
        <v>0</v>
      </c>
      <c r="Z87" s="59">
        <f t="shared" si="145"/>
        <v>0</v>
      </c>
      <c r="AA87" s="59">
        <f t="shared" si="145"/>
        <v>0</v>
      </c>
      <c r="AB87" s="59">
        <f t="shared" si="145"/>
        <v>0</v>
      </c>
      <c r="AC87" s="59">
        <f t="shared" si="145"/>
        <v>0</v>
      </c>
      <c r="AD87" s="59">
        <f t="shared" si="145"/>
        <v>0</v>
      </c>
      <c r="AE87" s="59">
        <f t="shared" si="145"/>
        <v>0</v>
      </c>
      <c r="AF87" s="59">
        <f t="shared" si="145"/>
        <v>0</v>
      </c>
      <c r="AG87" s="59">
        <f t="shared" si="145"/>
        <v>0</v>
      </c>
      <c r="AH87" s="59">
        <f t="shared" si="145"/>
        <v>0</v>
      </c>
      <c r="AI87" s="59">
        <f t="shared" si="145"/>
        <v>0</v>
      </c>
      <c r="AJ87" s="59">
        <f t="shared" si="145"/>
        <v>0</v>
      </c>
      <c r="AK87" s="59">
        <f t="shared" si="145"/>
        <v>0</v>
      </c>
      <c r="AL87" s="59">
        <f t="shared" si="145"/>
        <v>0</v>
      </c>
      <c r="AM87" s="59">
        <f t="shared" si="145"/>
        <v>0</v>
      </c>
      <c r="AN87" s="59">
        <f t="shared" si="145"/>
        <v>0</v>
      </c>
      <c r="AO87" s="59">
        <f t="shared" si="145"/>
        <v>0</v>
      </c>
      <c r="AP87" s="59">
        <f t="shared" si="145"/>
        <v>0</v>
      </c>
      <c r="AQ87" s="59">
        <f t="shared" si="145"/>
        <v>0</v>
      </c>
      <c r="AR87" s="59">
        <f t="shared" si="145"/>
        <v>0</v>
      </c>
      <c r="AS87" s="59">
        <f t="shared" si="145"/>
        <v>0</v>
      </c>
      <c r="AT87" s="59">
        <f t="shared" si="145"/>
        <v>0</v>
      </c>
      <c r="AU87" s="59">
        <f t="shared" si="145"/>
        <v>0</v>
      </c>
      <c r="AV87" s="59">
        <f t="shared" si="145"/>
        <v>0</v>
      </c>
      <c r="AW87" s="59">
        <f t="shared" si="145"/>
        <v>0</v>
      </c>
      <c r="AX87" s="59">
        <f t="shared" si="145"/>
        <v>0</v>
      </c>
      <c r="AY87" s="59">
        <f t="shared" si="145"/>
        <v>0</v>
      </c>
      <c r="AZ87" s="59">
        <f t="shared" si="145"/>
        <v>0</v>
      </c>
      <c r="BA87" s="59">
        <f t="shared" si="145"/>
        <v>0</v>
      </c>
      <c r="BB87" s="59">
        <f t="shared" si="145"/>
        <v>0</v>
      </c>
      <c r="BC87" s="59">
        <f t="shared" si="145"/>
        <v>0</v>
      </c>
      <c r="BD87" s="59">
        <f t="shared" si="145"/>
        <v>0</v>
      </c>
      <c r="BE87" s="59">
        <f t="shared" si="145"/>
        <v>0</v>
      </c>
      <c r="BF87" s="59">
        <f t="shared" si="145"/>
        <v>0</v>
      </c>
      <c r="BG87" s="59">
        <f t="shared" si="145"/>
        <v>0</v>
      </c>
      <c r="BH87" s="59">
        <f t="shared" si="145"/>
        <v>0</v>
      </c>
      <c r="BI87" s="59">
        <f t="shared" si="145"/>
        <v>0</v>
      </c>
      <c r="BJ87" s="59">
        <f t="shared" si="145"/>
        <v>0</v>
      </c>
      <c r="BK87" s="59">
        <f t="shared" si="145"/>
        <v>0</v>
      </c>
      <c r="BL87" s="59">
        <f t="shared" si="145"/>
        <v>0</v>
      </c>
      <c r="BM87" s="59">
        <f t="shared" si="145"/>
        <v>0</v>
      </c>
      <c r="BN87" s="59">
        <f t="shared" si="145"/>
        <v>0</v>
      </c>
      <c r="BO87" s="59">
        <f t="shared" si="145"/>
        <v>0</v>
      </c>
      <c r="BP87" s="59">
        <f aca="true" t="shared" si="146" ref="BP87:BV87">BO87-BO89</f>
        <v>0</v>
      </c>
      <c r="BQ87" s="59">
        <f t="shared" si="146"/>
        <v>0</v>
      </c>
      <c r="BR87" s="59">
        <f t="shared" si="146"/>
        <v>0</v>
      </c>
      <c r="BS87" s="59">
        <f t="shared" si="146"/>
        <v>0</v>
      </c>
      <c r="BT87" s="59">
        <f t="shared" si="146"/>
        <v>0</v>
      </c>
      <c r="BU87" s="59">
        <f t="shared" si="146"/>
        <v>0</v>
      </c>
      <c r="BV87" s="59">
        <f t="shared" si="146"/>
        <v>0</v>
      </c>
    </row>
    <row r="88" spans="1:74" s="59" customFormat="1" ht="12.75">
      <c r="A88" s="75" t="s">
        <v>134</v>
      </c>
      <c r="B88" s="70">
        <f>LOAN_PERCENT</f>
        <v>0</v>
      </c>
      <c r="C88" s="59">
        <f>C87*$B$88/12</f>
        <v>0</v>
      </c>
      <c r="D88" s="59">
        <f aca="true" t="shared" si="147" ref="D88:BO88">D87*$B$88/12</f>
        <v>0</v>
      </c>
      <c r="E88" s="59">
        <f t="shared" si="147"/>
        <v>0</v>
      </c>
      <c r="F88" s="59">
        <f t="shared" si="147"/>
        <v>0</v>
      </c>
      <c r="G88" s="59">
        <f t="shared" si="147"/>
        <v>0</v>
      </c>
      <c r="H88" s="59">
        <f t="shared" si="147"/>
        <v>0</v>
      </c>
      <c r="I88" s="59">
        <f t="shared" si="147"/>
        <v>0</v>
      </c>
      <c r="J88" s="59">
        <f t="shared" si="147"/>
        <v>0</v>
      </c>
      <c r="K88" s="59">
        <f t="shared" si="147"/>
        <v>0</v>
      </c>
      <c r="L88" s="59">
        <f t="shared" si="147"/>
        <v>0</v>
      </c>
      <c r="M88" s="59">
        <f t="shared" si="147"/>
        <v>0</v>
      </c>
      <c r="N88" s="59">
        <f t="shared" si="147"/>
        <v>0</v>
      </c>
      <c r="O88" s="59">
        <f t="shared" si="147"/>
        <v>0</v>
      </c>
      <c r="P88" s="59">
        <f t="shared" si="147"/>
        <v>0</v>
      </c>
      <c r="Q88" s="59">
        <f t="shared" si="147"/>
        <v>0</v>
      </c>
      <c r="R88" s="59">
        <f t="shared" si="147"/>
        <v>0</v>
      </c>
      <c r="S88" s="59">
        <f t="shared" si="147"/>
        <v>0</v>
      </c>
      <c r="T88" s="59">
        <f t="shared" si="147"/>
        <v>0</v>
      </c>
      <c r="U88" s="59">
        <f t="shared" si="147"/>
        <v>0</v>
      </c>
      <c r="V88" s="59">
        <f t="shared" si="147"/>
        <v>0</v>
      </c>
      <c r="W88" s="59">
        <f t="shared" si="147"/>
        <v>0</v>
      </c>
      <c r="X88" s="59">
        <f t="shared" si="147"/>
        <v>0</v>
      </c>
      <c r="Y88" s="59">
        <f t="shared" si="147"/>
        <v>0</v>
      </c>
      <c r="Z88" s="59">
        <f t="shared" si="147"/>
        <v>0</v>
      </c>
      <c r="AA88" s="59">
        <f t="shared" si="147"/>
        <v>0</v>
      </c>
      <c r="AB88" s="59">
        <f t="shared" si="147"/>
        <v>0</v>
      </c>
      <c r="AC88" s="59">
        <f t="shared" si="147"/>
        <v>0</v>
      </c>
      <c r="AD88" s="59">
        <f t="shared" si="147"/>
        <v>0</v>
      </c>
      <c r="AE88" s="59">
        <f t="shared" si="147"/>
        <v>0</v>
      </c>
      <c r="AF88" s="59">
        <f t="shared" si="147"/>
        <v>0</v>
      </c>
      <c r="AG88" s="59">
        <f t="shared" si="147"/>
        <v>0</v>
      </c>
      <c r="AH88" s="59">
        <f t="shared" si="147"/>
        <v>0</v>
      </c>
      <c r="AI88" s="59">
        <f t="shared" si="147"/>
        <v>0</v>
      </c>
      <c r="AJ88" s="59">
        <f t="shared" si="147"/>
        <v>0</v>
      </c>
      <c r="AK88" s="59">
        <f t="shared" si="147"/>
        <v>0</v>
      </c>
      <c r="AL88" s="59">
        <f t="shared" si="147"/>
        <v>0</v>
      </c>
      <c r="AM88" s="59">
        <f t="shared" si="147"/>
        <v>0</v>
      </c>
      <c r="AN88" s="59">
        <f t="shared" si="147"/>
        <v>0</v>
      </c>
      <c r="AO88" s="59">
        <f t="shared" si="147"/>
        <v>0</v>
      </c>
      <c r="AP88" s="59">
        <f t="shared" si="147"/>
        <v>0</v>
      </c>
      <c r="AQ88" s="59">
        <f t="shared" si="147"/>
        <v>0</v>
      </c>
      <c r="AR88" s="59">
        <f t="shared" si="147"/>
        <v>0</v>
      </c>
      <c r="AS88" s="59">
        <f t="shared" si="147"/>
        <v>0</v>
      </c>
      <c r="AT88" s="59">
        <f t="shared" si="147"/>
        <v>0</v>
      </c>
      <c r="AU88" s="59">
        <f t="shared" si="147"/>
        <v>0</v>
      </c>
      <c r="AV88" s="59">
        <f t="shared" si="147"/>
        <v>0</v>
      </c>
      <c r="AW88" s="59">
        <f t="shared" si="147"/>
        <v>0</v>
      </c>
      <c r="AX88" s="59">
        <f t="shared" si="147"/>
        <v>0</v>
      </c>
      <c r="AY88" s="59">
        <f t="shared" si="147"/>
        <v>0</v>
      </c>
      <c r="AZ88" s="59">
        <f t="shared" si="147"/>
        <v>0</v>
      </c>
      <c r="BA88" s="59">
        <f t="shared" si="147"/>
        <v>0</v>
      </c>
      <c r="BB88" s="59">
        <f t="shared" si="147"/>
        <v>0</v>
      </c>
      <c r="BC88" s="59">
        <f t="shared" si="147"/>
        <v>0</v>
      </c>
      <c r="BD88" s="59">
        <f t="shared" si="147"/>
        <v>0</v>
      </c>
      <c r="BE88" s="59">
        <f t="shared" si="147"/>
        <v>0</v>
      </c>
      <c r="BF88" s="59">
        <f t="shared" si="147"/>
        <v>0</v>
      </c>
      <c r="BG88" s="59">
        <f t="shared" si="147"/>
        <v>0</v>
      </c>
      <c r="BH88" s="59">
        <f t="shared" si="147"/>
        <v>0</v>
      </c>
      <c r="BI88" s="59">
        <f t="shared" si="147"/>
        <v>0</v>
      </c>
      <c r="BJ88" s="59">
        <f t="shared" si="147"/>
        <v>0</v>
      </c>
      <c r="BK88" s="59">
        <f t="shared" si="147"/>
        <v>0</v>
      </c>
      <c r="BL88" s="59">
        <f t="shared" si="147"/>
        <v>0</v>
      </c>
      <c r="BM88" s="59">
        <f t="shared" si="147"/>
        <v>0</v>
      </c>
      <c r="BN88" s="59">
        <f t="shared" si="147"/>
        <v>0</v>
      </c>
      <c r="BO88" s="59">
        <f t="shared" si="147"/>
        <v>0</v>
      </c>
      <c r="BP88" s="59">
        <f aca="true" t="shared" si="148" ref="BP88:BU88">BP87*$B$88/12</f>
        <v>0</v>
      </c>
      <c r="BQ88" s="59">
        <f t="shared" si="148"/>
        <v>0</v>
      </c>
      <c r="BR88" s="59">
        <f t="shared" si="148"/>
        <v>0</v>
      </c>
      <c r="BS88" s="59">
        <f t="shared" si="148"/>
        <v>0</v>
      </c>
      <c r="BT88" s="59">
        <f t="shared" si="148"/>
        <v>0</v>
      </c>
      <c r="BU88" s="59">
        <f t="shared" si="148"/>
        <v>0</v>
      </c>
      <c r="BV88" s="59">
        <f>BV87*$B$88/12</f>
        <v>0</v>
      </c>
    </row>
    <row r="89" spans="1:74" s="59" customFormat="1" ht="12.75">
      <c r="A89" s="75" t="s">
        <v>135</v>
      </c>
      <c r="B89" s="59">
        <f>Summary!C5</f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f>IF(N87&gt;0,IF(N87&gt;$B$89,$B$89,N87),0)</f>
        <v>0</v>
      </c>
      <c r="O89" s="59">
        <f aca="true" t="shared" si="149" ref="O89:BU89">IF(O87&gt;0,IF(O87&gt;$B$89,$B$89,O87),0)</f>
        <v>0</v>
      </c>
      <c r="P89" s="59">
        <f t="shared" si="149"/>
        <v>0</v>
      </c>
      <c r="Q89" s="59">
        <f t="shared" si="149"/>
        <v>0</v>
      </c>
      <c r="R89" s="59">
        <f t="shared" si="149"/>
        <v>0</v>
      </c>
      <c r="S89" s="59">
        <f t="shared" si="149"/>
        <v>0</v>
      </c>
      <c r="T89" s="59">
        <f t="shared" si="149"/>
        <v>0</v>
      </c>
      <c r="U89" s="59">
        <f t="shared" si="149"/>
        <v>0</v>
      </c>
      <c r="V89" s="59">
        <f t="shared" si="149"/>
        <v>0</v>
      </c>
      <c r="W89" s="59">
        <f t="shared" si="149"/>
        <v>0</v>
      </c>
      <c r="X89" s="59">
        <f t="shared" si="149"/>
        <v>0</v>
      </c>
      <c r="Y89" s="59">
        <f t="shared" si="149"/>
        <v>0</v>
      </c>
      <c r="Z89" s="59">
        <f t="shared" si="149"/>
        <v>0</v>
      </c>
      <c r="AA89" s="59">
        <f t="shared" si="149"/>
        <v>0</v>
      </c>
      <c r="AB89" s="59">
        <f t="shared" si="149"/>
        <v>0</v>
      </c>
      <c r="AC89" s="59">
        <f t="shared" si="149"/>
        <v>0</v>
      </c>
      <c r="AD89" s="59">
        <f t="shared" si="149"/>
        <v>0</v>
      </c>
      <c r="AE89" s="59">
        <f t="shared" si="149"/>
        <v>0</v>
      </c>
      <c r="AF89" s="59">
        <f t="shared" si="149"/>
        <v>0</v>
      </c>
      <c r="AG89" s="59">
        <f t="shared" si="149"/>
        <v>0</v>
      </c>
      <c r="AH89" s="59">
        <f t="shared" si="149"/>
        <v>0</v>
      </c>
      <c r="AI89" s="59">
        <f t="shared" si="149"/>
        <v>0</v>
      </c>
      <c r="AJ89" s="59">
        <f t="shared" si="149"/>
        <v>0</v>
      </c>
      <c r="AK89" s="59">
        <f t="shared" si="149"/>
        <v>0</v>
      </c>
      <c r="AL89" s="59">
        <f t="shared" si="149"/>
        <v>0</v>
      </c>
      <c r="AM89" s="59">
        <f t="shared" si="149"/>
        <v>0</v>
      </c>
      <c r="AN89" s="59">
        <f t="shared" si="149"/>
        <v>0</v>
      </c>
      <c r="AO89" s="59">
        <f t="shared" si="149"/>
        <v>0</v>
      </c>
      <c r="AP89" s="59">
        <f t="shared" si="149"/>
        <v>0</v>
      </c>
      <c r="AQ89" s="59">
        <f t="shared" si="149"/>
        <v>0</v>
      </c>
      <c r="AR89" s="59">
        <f t="shared" si="149"/>
        <v>0</v>
      </c>
      <c r="AS89" s="59">
        <f t="shared" si="149"/>
        <v>0</v>
      </c>
      <c r="AT89" s="59">
        <f t="shared" si="149"/>
        <v>0</v>
      </c>
      <c r="AU89" s="59">
        <f t="shared" si="149"/>
        <v>0</v>
      </c>
      <c r="AV89" s="59">
        <f t="shared" si="149"/>
        <v>0</v>
      </c>
      <c r="AW89" s="59">
        <f t="shared" si="149"/>
        <v>0</v>
      </c>
      <c r="AX89" s="59">
        <f t="shared" si="149"/>
        <v>0</v>
      </c>
      <c r="AY89" s="59">
        <f t="shared" si="149"/>
        <v>0</v>
      </c>
      <c r="AZ89" s="59">
        <f t="shared" si="149"/>
        <v>0</v>
      </c>
      <c r="BA89" s="59">
        <f t="shared" si="149"/>
        <v>0</v>
      </c>
      <c r="BB89" s="59">
        <f t="shared" si="149"/>
        <v>0</v>
      </c>
      <c r="BC89" s="59">
        <f t="shared" si="149"/>
        <v>0</v>
      </c>
      <c r="BD89" s="59">
        <f t="shared" si="149"/>
        <v>0</v>
      </c>
      <c r="BE89" s="59">
        <f t="shared" si="149"/>
        <v>0</v>
      </c>
      <c r="BF89" s="59">
        <f t="shared" si="149"/>
        <v>0</v>
      </c>
      <c r="BG89" s="59">
        <f t="shared" si="149"/>
        <v>0</v>
      </c>
      <c r="BH89" s="59">
        <f t="shared" si="149"/>
        <v>0</v>
      </c>
      <c r="BI89" s="59">
        <f t="shared" si="149"/>
        <v>0</v>
      </c>
      <c r="BJ89" s="59">
        <f t="shared" si="149"/>
        <v>0</v>
      </c>
      <c r="BK89" s="59">
        <f t="shared" si="149"/>
        <v>0</v>
      </c>
      <c r="BL89" s="59">
        <f t="shared" si="149"/>
        <v>0</v>
      </c>
      <c r="BM89" s="59">
        <f t="shared" si="149"/>
        <v>0</v>
      </c>
      <c r="BN89" s="59">
        <f t="shared" si="149"/>
        <v>0</v>
      </c>
      <c r="BO89" s="59">
        <f t="shared" si="149"/>
        <v>0</v>
      </c>
      <c r="BP89" s="59">
        <f t="shared" si="149"/>
        <v>0</v>
      </c>
      <c r="BQ89" s="59">
        <f t="shared" si="149"/>
        <v>0</v>
      </c>
      <c r="BR89" s="59">
        <f t="shared" si="149"/>
        <v>0</v>
      </c>
      <c r="BS89" s="59">
        <f t="shared" si="149"/>
        <v>0</v>
      </c>
      <c r="BT89" s="59">
        <f t="shared" si="149"/>
        <v>0</v>
      </c>
      <c r="BU89" s="59">
        <f t="shared" si="149"/>
        <v>0</v>
      </c>
      <c r="BV89" s="59">
        <f>IF(BV87&gt;0,IF(BV87&gt;$B$89,$B$89,BV87),0)</f>
        <v>0</v>
      </c>
    </row>
    <row r="90" spans="1:74" s="59" customFormat="1" ht="12.75">
      <c r="A90" s="75" t="s">
        <v>136</v>
      </c>
      <c r="C90" s="59">
        <f aca="true" t="shared" si="150" ref="C90:AH90">C81+C82</f>
        <v>3959714.6666666665</v>
      </c>
      <c r="D90" s="59">
        <f t="shared" si="150"/>
        <v>2067960.9166666665</v>
      </c>
      <c r="E90" s="59">
        <f t="shared" si="150"/>
        <v>2093056.1666666667</v>
      </c>
      <c r="F90" s="59">
        <f t="shared" si="150"/>
        <v>2804359.6666666665</v>
      </c>
      <c r="G90" s="59">
        <f t="shared" si="150"/>
        <v>2813160.1666666665</v>
      </c>
      <c r="H90" s="59">
        <f t="shared" si="150"/>
        <v>2875079.6666666665</v>
      </c>
      <c r="I90" s="59">
        <f t="shared" si="150"/>
        <v>1362388.6666666665</v>
      </c>
      <c r="J90" s="59">
        <f t="shared" si="150"/>
        <v>4410993.666666666</v>
      </c>
      <c r="K90" s="59">
        <f t="shared" si="150"/>
        <v>2999601.1666666665</v>
      </c>
      <c r="L90" s="59">
        <f t="shared" si="150"/>
        <v>2891518.1666666665</v>
      </c>
      <c r="M90" s="59">
        <f t="shared" si="150"/>
        <v>2899534.1666666665</v>
      </c>
      <c r="N90" s="59">
        <f t="shared" si="150"/>
        <v>2909550.1666666665</v>
      </c>
      <c r="O90" s="59">
        <f t="shared" si="150"/>
        <v>2479212.291666666</v>
      </c>
      <c r="P90" s="59">
        <f t="shared" si="150"/>
        <v>2567959.1245833337</v>
      </c>
      <c r="Q90" s="59">
        <f t="shared" si="150"/>
        <v>2616401.0324625005</v>
      </c>
      <c r="R90" s="59">
        <f t="shared" si="150"/>
        <v>2713378.892050792</v>
      </c>
      <c r="S90" s="59">
        <f t="shared" si="150"/>
        <v>2814209.8490020307</v>
      </c>
      <c r="T90" s="59">
        <f t="shared" si="150"/>
        <v>2934919.6820788784</v>
      </c>
      <c r="U90" s="59">
        <f t="shared" si="150"/>
        <v>2979527.380132646</v>
      </c>
      <c r="V90" s="59">
        <f t="shared" si="150"/>
        <v>3097578.9510112503</v>
      </c>
      <c r="W90" s="59">
        <f t="shared" si="150"/>
        <v>3219069.483268928</v>
      </c>
      <c r="X90" s="59">
        <f t="shared" si="150"/>
        <v>3395489.4834298007</v>
      </c>
      <c r="Y90" s="59">
        <f t="shared" si="150"/>
        <v>3531370.51360515</v>
      </c>
      <c r="Z90" s="59">
        <f t="shared" si="150"/>
        <v>3296185.156496278</v>
      </c>
      <c r="AA90" s="59">
        <f t="shared" si="150"/>
        <v>3150401.8588968175</v>
      </c>
      <c r="AB90" s="59">
        <f t="shared" si="150"/>
        <v>3225299.6790195927</v>
      </c>
      <c r="AC90" s="59">
        <f t="shared" si="150"/>
        <v>3301147.689884297</v>
      </c>
      <c r="AD90" s="59">
        <f t="shared" si="150"/>
        <v>3382147.1148428665</v>
      </c>
      <c r="AE90" s="59">
        <f t="shared" si="150"/>
        <v>3470979.2628818667</v>
      </c>
      <c r="AF90" s="59">
        <f t="shared" si="150"/>
        <v>3563630.004616932</v>
      </c>
      <c r="AG90" s="59">
        <f t="shared" si="150"/>
        <v>3663374.3516067816</v>
      </c>
      <c r="AH90" s="59">
        <f t="shared" si="150"/>
        <v>3771960.1462192573</v>
      </c>
      <c r="AI90" s="59">
        <f aca="true" t="shared" si="151" ref="AI90:BN90">AI81+AI82</f>
        <v>3884197.869787942</v>
      </c>
      <c r="AJ90" s="59">
        <f t="shared" si="151"/>
        <v>4424799.577339759</v>
      </c>
      <c r="AK90" s="59">
        <f t="shared" si="151"/>
        <v>4552793.967753546</v>
      </c>
      <c r="AL90" s="59">
        <f t="shared" si="151"/>
        <v>4688699.598829625</v>
      </c>
      <c r="AM90" s="59">
        <f t="shared" si="151"/>
        <v>4735923.851825427</v>
      </c>
      <c r="AN90" s="59">
        <f t="shared" si="151"/>
        <v>4877275.285543365</v>
      </c>
      <c r="AO90" s="59">
        <f t="shared" si="151"/>
        <v>5028993.757400293</v>
      </c>
      <c r="AP90" s="59">
        <f t="shared" si="151"/>
        <v>5611902.310932694</v>
      </c>
      <c r="AQ90" s="59">
        <f t="shared" si="151"/>
        <v>5784988.043776538</v>
      </c>
      <c r="AR90" s="59">
        <f t="shared" si="151"/>
        <v>5968246.689917508</v>
      </c>
      <c r="AS90" s="59">
        <f t="shared" si="151"/>
        <v>6018486.833667774</v>
      </c>
      <c r="AT90" s="59">
        <f t="shared" si="151"/>
        <v>6209387.397114373</v>
      </c>
      <c r="AU90" s="59">
        <f t="shared" si="151"/>
        <v>6834117.025090078</v>
      </c>
      <c r="AV90" s="59">
        <f t="shared" si="151"/>
        <v>7050701.973699614</v>
      </c>
      <c r="AW90" s="59">
        <f t="shared" si="151"/>
        <v>7278374.032554492</v>
      </c>
      <c r="AX90" s="59">
        <f t="shared" si="151"/>
        <v>7387734.898897322</v>
      </c>
      <c r="AY90" s="59">
        <f t="shared" si="151"/>
        <v>7868859.811964932</v>
      </c>
      <c r="AZ90" s="59">
        <f t="shared" si="151"/>
        <v>8128725.20469954</v>
      </c>
      <c r="BA90" s="59">
        <f t="shared" si="151"/>
        <v>8405071.283028096</v>
      </c>
      <c r="BB90" s="59">
        <f t="shared" si="151"/>
        <v>9117559.448999684</v>
      </c>
      <c r="BC90" s="59">
        <f t="shared" si="151"/>
        <v>9429976.501368957</v>
      </c>
      <c r="BD90" s="59">
        <f t="shared" si="151"/>
        <v>10184128.431708321</v>
      </c>
      <c r="BE90" s="59">
        <f t="shared" si="151"/>
        <v>10285721.517735904</v>
      </c>
      <c r="BF90" s="59">
        <f t="shared" si="151"/>
        <v>10644060.904566906</v>
      </c>
      <c r="BG90" s="59">
        <f t="shared" si="151"/>
        <v>11446622.465060428</v>
      </c>
      <c r="BH90" s="59">
        <f t="shared" si="151"/>
        <v>11853415.645170381</v>
      </c>
      <c r="BI90" s="59">
        <f t="shared" si="151"/>
        <v>12709461.573581357</v>
      </c>
      <c r="BJ90" s="59">
        <f t="shared" si="151"/>
        <v>13588175.154645253</v>
      </c>
      <c r="BK90" s="59">
        <f t="shared" si="151"/>
        <v>13782518.538740426</v>
      </c>
      <c r="BL90" s="59">
        <f t="shared" si="151"/>
        <v>14709384.197396807</v>
      </c>
      <c r="BM90" s="59">
        <f t="shared" si="151"/>
        <v>15257160.668444667</v>
      </c>
      <c r="BN90" s="59">
        <f t="shared" si="151"/>
        <v>16256956.558943866</v>
      </c>
      <c r="BO90" s="59">
        <f aca="true" t="shared" si="152" ref="BO90:BV90">BO81+BO82</f>
        <v>17296806.240852088</v>
      </c>
      <c r="BP90" s="59">
        <f t="shared" si="152"/>
        <v>18378289.469616268</v>
      </c>
      <c r="BQ90" s="59">
        <f t="shared" si="152"/>
        <v>18751868.01428843</v>
      </c>
      <c r="BR90" s="59">
        <f t="shared" si="152"/>
        <v>19913373.34688373</v>
      </c>
      <c r="BS90" s="59">
        <f t="shared" si="152"/>
        <v>21129077.872643393</v>
      </c>
      <c r="BT90" s="59">
        <f t="shared" si="152"/>
        <v>22402333.519320995</v>
      </c>
      <c r="BU90" s="59">
        <f t="shared" si="152"/>
        <v>23728907.827855267</v>
      </c>
      <c r="BV90" s="59">
        <f t="shared" si="152"/>
        <v>25119588.8850754</v>
      </c>
    </row>
    <row r="91" spans="1:74" s="59" customFormat="1" ht="12.75">
      <c r="A91" s="75" t="s">
        <v>137</v>
      </c>
      <c r="C91" s="59">
        <f aca="true" t="shared" si="153" ref="C91:AH91">C25</f>
        <v>0</v>
      </c>
      <c r="D91" s="59">
        <f t="shared" si="153"/>
        <v>93000</v>
      </c>
      <c r="E91" s="59">
        <f t="shared" si="153"/>
        <v>186000</v>
      </c>
      <c r="F91" s="59">
        <f t="shared" si="153"/>
        <v>372000</v>
      </c>
      <c r="G91" s="59">
        <f t="shared" si="153"/>
        <v>558000</v>
      </c>
      <c r="H91" s="59">
        <f t="shared" si="153"/>
        <v>744000</v>
      </c>
      <c r="I91" s="59">
        <f t="shared" si="153"/>
        <v>372000</v>
      </c>
      <c r="J91" s="59">
        <f t="shared" si="153"/>
        <v>1116000</v>
      </c>
      <c r="K91" s="59">
        <f t="shared" si="153"/>
        <v>1302000</v>
      </c>
      <c r="L91" s="59">
        <f t="shared" si="153"/>
        <v>1426000</v>
      </c>
      <c r="M91" s="59">
        <f t="shared" si="153"/>
        <v>1550000</v>
      </c>
      <c r="N91" s="59">
        <f t="shared" si="153"/>
        <v>1674000</v>
      </c>
      <c r="O91" s="59">
        <f t="shared" si="153"/>
        <v>1653671.7</v>
      </c>
      <c r="P91" s="59">
        <f t="shared" si="153"/>
        <v>1802502.153</v>
      </c>
      <c r="Q91" s="59">
        <f t="shared" si="153"/>
        <v>1964727.3467700002</v>
      </c>
      <c r="R91" s="59">
        <f t="shared" si="153"/>
        <v>2141552.8079793</v>
      </c>
      <c r="S91" s="59">
        <f t="shared" si="153"/>
        <v>2334292.5606974373</v>
      </c>
      <c r="T91" s="59">
        <f t="shared" si="153"/>
        <v>2544378.891160207</v>
      </c>
      <c r="U91" s="59">
        <f t="shared" si="153"/>
        <v>2773372.9913646253</v>
      </c>
      <c r="V91" s="59">
        <f t="shared" si="153"/>
        <v>3022976.5605874425</v>
      </c>
      <c r="W91" s="59">
        <f t="shared" si="153"/>
        <v>2952580.3187378487</v>
      </c>
      <c r="X91" s="59">
        <f t="shared" si="153"/>
        <v>3218312.5474242554</v>
      </c>
      <c r="Y91" s="59">
        <f t="shared" si="153"/>
        <v>3507960.676692439</v>
      </c>
      <c r="Z91" s="59">
        <f t="shared" si="153"/>
        <v>3823677.1375947585</v>
      </c>
      <c r="AA91" s="59">
        <f t="shared" si="153"/>
        <v>4091334.537226392</v>
      </c>
      <c r="AB91" s="59">
        <f t="shared" si="153"/>
        <v>4377727.95483224</v>
      </c>
      <c r="AC91" s="59">
        <f t="shared" si="153"/>
        <v>4142256.6195060345</v>
      </c>
      <c r="AD91" s="59">
        <f t="shared" si="153"/>
        <v>4432214.5828714585</v>
      </c>
      <c r="AE91" s="59">
        <f t="shared" si="153"/>
        <v>4742469.60367246</v>
      </c>
      <c r="AF91" s="59">
        <f t="shared" si="153"/>
        <v>5074442.475929533</v>
      </c>
      <c r="AG91" s="59">
        <f t="shared" si="153"/>
        <v>4719316.978905469</v>
      </c>
      <c r="AH91" s="59">
        <f t="shared" si="153"/>
        <v>5049669.167428853</v>
      </c>
      <c r="AI91" s="59">
        <f aca="true" t="shared" si="154" ref="AI91:BN91">AI25</f>
        <v>5403146.009148873</v>
      </c>
      <c r="AJ91" s="59">
        <f t="shared" si="154"/>
        <v>5781366.229789295</v>
      </c>
      <c r="AK91" s="59">
        <f t="shared" si="154"/>
        <v>6186061.865874546</v>
      </c>
      <c r="AL91" s="59">
        <f t="shared" si="154"/>
        <v>6619086.196485764</v>
      </c>
      <c r="AM91" s="59">
        <f t="shared" si="154"/>
        <v>5799520.559650724</v>
      </c>
      <c r="AN91" s="59">
        <f t="shared" si="154"/>
        <v>6184134.127019293</v>
      </c>
      <c r="AO91" s="59">
        <f t="shared" si="154"/>
        <v>6594389.471795245</v>
      </c>
      <c r="AP91" s="59">
        <f t="shared" si="154"/>
        <v>7032004.648058589</v>
      </c>
      <c r="AQ91" s="59">
        <f t="shared" si="154"/>
        <v>7498813.3614546275</v>
      </c>
      <c r="AR91" s="59">
        <f t="shared" si="154"/>
        <v>7996772.788070304</v>
      </c>
      <c r="AS91" s="59">
        <f t="shared" si="154"/>
        <v>8499396.964820595</v>
      </c>
      <c r="AT91" s="59">
        <f t="shared" si="154"/>
        <v>9034347.338022674</v>
      </c>
      <c r="AU91" s="59">
        <f t="shared" si="154"/>
        <v>9603743.866632132</v>
      </c>
      <c r="AV91" s="59">
        <f t="shared" si="154"/>
        <v>10209847.762991643</v>
      </c>
      <c r="AW91" s="59">
        <f t="shared" si="154"/>
        <v>10855071.023381086</v>
      </c>
      <c r="AX91" s="59">
        <f t="shared" si="154"/>
        <v>11541986.607846787</v>
      </c>
      <c r="AY91" s="59">
        <f t="shared" si="154"/>
        <v>9580271.974103283</v>
      </c>
      <c r="AZ91" s="59">
        <f t="shared" si="154"/>
        <v>10157340.055276904</v>
      </c>
      <c r="BA91" s="59">
        <f t="shared" si="154"/>
        <v>10771060.863852136</v>
      </c>
      <c r="BB91" s="59">
        <f t="shared" si="154"/>
        <v>11423850.409215868</v>
      </c>
      <c r="BC91" s="59">
        <f t="shared" si="154"/>
        <v>12118287.834150823</v>
      </c>
      <c r="BD91" s="59">
        <f t="shared" si="154"/>
        <v>12857126.59468282</v>
      </c>
      <c r="BE91" s="59">
        <f t="shared" si="154"/>
        <v>13605366.731813412</v>
      </c>
      <c r="BF91" s="59">
        <f t="shared" si="154"/>
        <v>14401430.91680823</v>
      </c>
      <c r="BG91" s="59">
        <f t="shared" si="154"/>
        <v>15248530.250165721</v>
      </c>
      <c r="BH91" s="59">
        <f t="shared" si="154"/>
        <v>16150096.511933664</v>
      </c>
      <c r="BI91" s="59">
        <f t="shared" si="154"/>
        <v>17109797.486353055</v>
      </c>
      <c r="BJ91" s="59">
        <f t="shared" si="154"/>
        <v>18131553.355539322</v>
      </c>
      <c r="BK91" s="59">
        <f t="shared" si="154"/>
        <v>16941106.426426914</v>
      </c>
      <c r="BL91" s="59">
        <f t="shared" si="154"/>
        <v>17922852.13769074</v>
      </c>
      <c r="BM91" s="59">
        <f t="shared" si="154"/>
        <v>18969237.413971316</v>
      </c>
      <c r="BN91" s="59">
        <f t="shared" si="154"/>
        <v>20084705.372124378</v>
      </c>
      <c r="BO91" s="59">
        <f aca="true" t="shared" si="155" ref="BO91:BV91">BO25</f>
        <v>21274008.514131654</v>
      </c>
      <c r="BP91" s="59">
        <f t="shared" si="155"/>
        <v>22542230.35139861</v>
      </c>
      <c r="BQ91" s="59">
        <f t="shared" si="155"/>
        <v>23849732.955320466</v>
      </c>
      <c r="BR91" s="59">
        <f t="shared" si="155"/>
        <v>25246056.206310093</v>
      </c>
      <c r="BS91" s="59">
        <f t="shared" si="155"/>
        <v>26737390.504310165</v>
      </c>
      <c r="BT91" s="59">
        <f t="shared" si="155"/>
        <v>28330359.30680583</v>
      </c>
      <c r="BU91" s="59">
        <f t="shared" si="155"/>
        <v>30032049.44014813</v>
      </c>
      <c r="BV91" s="59">
        <f t="shared" si="155"/>
        <v>31850043.532643043</v>
      </c>
    </row>
    <row r="92" spans="1:74" s="59" customFormat="1" ht="12.75">
      <c r="A92" s="75" t="s">
        <v>138</v>
      </c>
      <c r="C92" s="59">
        <f>B94</f>
        <v>30000000</v>
      </c>
      <c r="D92" s="59">
        <f>C94</f>
        <v>26040285.333333332</v>
      </c>
      <c r="E92" s="59">
        <f aca="true" t="shared" si="156" ref="E92:BO92">D94</f>
        <v>24065324.416666664</v>
      </c>
      <c r="F92" s="59">
        <f t="shared" si="156"/>
        <v>22158268.249999996</v>
      </c>
      <c r="G92" s="59">
        <f t="shared" si="156"/>
        <v>19725908.58333333</v>
      </c>
      <c r="H92" s="59">
        <f t="shared" si="156"/>
        <v>17470748.41666666</v>
      </c>
      <c r="I92" s="59">
        <f t="shared" si="156"/>
        <v>15339668.749999994</v>
      </c>
      <c r="J92" s="59">
        <f t="shared" si="156"/>
        <v>14349280.083333328</v>
      </c>
      <c r="K92" s="59">
        <f t="shared" si="156"/>
        <v>11054286.416666662</v>
      </c>
      <c r="L92" s="59">
        <f t="shared" si="156"/>
        <v>9356685.249999996</v>
      </c>
      <c r="M92" s="59">
        <f t="shared" si="156"/>
        <v>7891167.08333333</v>
      </c>
      <c r="N92" s="59">
        <f t="shared" si="156"/>
        <v>6541632.916666664</v>
      </c>
      <c r="O92" s="59">
        <f t="shared" si="156"/>
        <v>5306082.749999998</v>
      </c>
      <c r="P92" s="59">
        <f t="shared" si="156"/>
        <v>4480542.158333332</v>
      </c>
      <c r="Q92" s="59">
        <f t="shared" si="156"/>
        <v>3715085.1867499985</v>
      </c>
      <c r="R92" s="59">
        <f t="shared" si="156"/>
        <v>3063411.501057498</v>
      </c>
      <c r="S92" s="59">
        <f t="shared" si="156"/>
        <v>2491585.4169860063</v>
      </c>
      <c r="T92" s="59">
        <f t="shared" si="156"/>
        <v>2011668.128681413</v>
      </c>
      <c r="U92" s="59">
        <f t="shared" si="156"/>
        <v>1621127.3377627414</v>
      </c>
      <c r="V92" s="59">
        <f t="shared" si="156"/>
        <v>1414972.9489947208</v>
      </c>
      <c r="W92" s="59">
        <f t="shared" si="156"/>
        <v>1340370.558570913</v>
      </c>
      <c r="X92" s="59">
        <f t="shared" si="156"/>
        <v>1073881.394039834</v>
      </c>
      <c r="Y92" s="59">
        <f t="shared" si="156"/>
        <v>896704.4580342886</v>
      </c>
      <c r="Z92" s="59">
        <f t="shared" si="156"/>
        <v>873294.6211215775</v>
      </c>
      <c r="AA92" s="59">
        <f t="shared" si="156"/>
        <v>1400786.602220058</v>
      </c>
      <c r="AB92" s="59">
        <f t="shared" si="156"/>
        <v>2341719.2805496324</v>
      </c>
      <c r="AC92" s="59">
        <f t="shared" si="156"/>
        <v>3494147.5563622797</v>
      </c>
      <c r="AD92" s="59">
        <f t="shared" si="156"/>
        <v>4335256.485984017</v>
      </c>
      <c r="AE92" s="59">
        <f t="shared" si="156"/>
        <v>5385323.954012609</v>
      </c>
      <c r="AF92" s="59">
        <f t="shared" si="156"/>
        <v>6656814.294803202</v>
      </c>
      <c r="AG92" s="59">
        <f t="shared" si="156"/>
        <v>8167626.766115803</v>
      </c>
      <c r="AH92" s="59">
        <f t="shared" si="156"/>
        <v>9223569.39341449</v>
      </c>
      <c r="AI92" s="59">
        <f t="shared" si="156"/>
        <v>10501278.414624086</v>
      </c>
      <c r="AJ92" s="59">
        <f t="shared" si="156"/>
        <v>12020226.553985016</v>
      </c>
      <c r="AK92" s="59">
        <f t="shared" si="156"/>
        <v>13376793.206434552</v>
      </c>
      <c r="AL92" s="59">
        <f t="shared" si="156"/>
        <v>15010061.104555551</v>
      </c>
      <c r="AM92" s="59">
        <f t="shared" si="156"/>
        <v>16940447.70221169</v>
      </c>
      <c r="AN92" s="59">
        <f t="shared" si="156"/>
        <v>18004044.410036985</v>
      </c>
      <c r="AO92" s="59">
        <f t="shared" si="156"/>
        <v>19310903.25151291</v>
      </c>
      <c r="AP92" s="59">
        <f t="shared" si="156"/>
        <v>20876298.965907864</v>
      </c>
      <c r="AQ92" s="59">
        <f t="shared" si="156"/>
        <v>22296401.303033758</v>
      </c>
      <c r="AR92" s="59">
        <f t="shared" si="156"/>
        <v>24010226.62071185</v>
      </c>
      <c r="AS92" s="59">
        <f t="shared" si="156"/>
        <v>26038752.718864642</v>
      </c>
      <c r="AT92" s="59">
        <f t="shared" si="156"/>
        <v>28519662.850017466</v>
      </c>
      <c r="AU92" s="59">
        <f t="shared" si="156"/>
        <v>31344622.790925764</v>
      </c>
      <c r="AV92" s="59">
        <f t="shared" si="156"/>
        <v>34114249.63246782</v>
      </c>
      <c r="AW92" s="59">
        <f t="shared" si="156"/>
        <v>37273395.42175985</v>
      </c>
      <c r="AX92" s="59">
        <f t="shared" si="156"/>
        <v>40850092.41258644</v>
      </c>
      <c r="AY92" s="59">
        <f t="shared" si="156"/>
        <v>45004344.12153591</v>
      </c>
      <c r="AZ92" s="59">
        <f t="shared" si="156"/>
        <v>46715756.28367427</v>
      </c>
      <c r="BA92" s="59">
        <f t="shared" si="156"/>
        <v>48744371.13425164</v>
      </c>
      <c r="BB92" s="59">
        <f t="shared" si="156"/>
        <v>51110360.71507568</v>
      </c>
      <c r="BC92" s="59">
        <f t="shared" si="156"/>
        <v>53416651.675291866</v>
      </c>
      <c r="BD92" s="59">
        <f t="shared" si="156"/>
        <v>56104963.00807373</v>
      </c>
      <c r="BE92" s="59">
        <f t="shared" si="156"/>
        <v>58777961.17104823</v>
      </c>
      <c r="BF92" s="59">
        <f t="shared" si="156"/>
        <v>62097606.38512574</v>
      </c>
      <c r="BG92" s="59">
        <f t="shared" si="156"/>
        <v>65854976.39736707</v>
      </c>
      <c r="BH92" s="59">
        <f t="shared" si="156"/>
        <v>69656884.18247236</v>
      </c>
      <c r="BI92" s="59">
        <f t="shared" si="156"/>
        <v>73953565.04923564</v>
      </c>
      <c r="BJ92" s="59">
        <f t="shared" si="156"/>
        <v>78353900.96200734</v>
      </c>
      <c r="BK92" s="59">
        <f t="shared" si="156"/>
        <v>82897279.16290142</v>
      </c>
      <c r="BL92" s="59">
        <f t="shared" si="156"/>
        <v>86055867.0505879</v>
      </c>
      <c r="BM92" s="59">
        <f t="shared" si="156"/>
        <v>89269334.99088185</v>
      </c>
      <c r="BN92" s="59">
        <f t="shared" si="156"/>
        <v>92981411.7364085</v>
      </c>
      <c r="BO92" s="59">
        <f t="shared" si="156"/>
        <v>96809160.54958901</v>
      </c>
      <c r="BP92" s="59">
        <f aca="true" t="shared" si="157" ref="BP92:BV92">BO94</f>
        <v>100786362.82286857</v>
      </c>
      <c r="BQ92" s="59">
        <f t="shared" si="157"/>
        <v>104950303.70465091</v>
      </c>
      <c r="BR92" s="59">
        <f t="shared" si="157"/>
        <v>110048168.64568295</v>
      </c>
      <c r="BS92" s="59">
        <f t="shared" si="157"/>
        <v>115380851.50510931</v>
      </c>
      <c r="BT92" s="59">
        <f t="shared" si="157"/>
        <v>120989164.13677607</v>
      </c>
      <c r="BU92" s="59">
        <f t="shared" si="157"/>
        <v>126917189.92426091</v>
      </c>
      <c r="BV92" s="59">
        <f t="shared" si="157"/>
        <v>133220331.53655379</v>
      </c>
    </row>
    <row r="93" spans="1:2" s="59" customFormat="1" ht="12.75">
      <c r="A93" s="75" t="s">
        <v>139</v>
      </c>
      <c r="B93" s="59">
        <f>INVESTMENT</f>
        <v>30000000</v>
      </c>
    </row>
    <row r="94" spans="1:74" s="59" customFormat="1" ht="12.75">
      <c r="A94" s="75" t="s">
        <v>140</v>
      </c>
      <c r="B94" s="59">
        <f>B93+B87</f>
        <v>30000000</v>
      </c>
      <c r="C94" s="59">
        <f>C92-C90+C91-C89-C88</f>
        <v>26040285.333333332</v>
      </c>
      <c r="D94" s="59">
        <f aca="true" t="shared" si="158" ref="D94:BO94">D92-D90+D91-D89-D88</f>
        <v>24065324.416666664</v>
      </c>
      <c r="E94" s="59">
        <f t="shared" si="158"/>
        <v>22158268.249999996</v>
      </c>
      <c r="F94" s="59">
        <f t="shared" si="158"/>
        <v>19725908.58333333</v>
      </c>
      <c r="G94" s="59">
        <f t="shared" si="158"/>
        <v>17470748.41666666</v>
      </c>
      <c r="H94" s="59">
        <f t="shared" si="158"/>
        <v>15339668.749999994</v>
      </c>
      <c r="I94" s="59">
        <f t="shared" si="158"/>
        <v>14349280.083333328</v>
      </c>
      <c r="J94" s="59">
        <f t="shared" si="158"/>
        <v>11054286.416666662</v>
      </c>
      <c r="K94" s="59">
        <f t="shared" si="158"/>
        <v>9356685.249999996</v>
      </c>
      <c r="L94" s="59">
        <f t="shared" si="158"/>
        <v>7891167.08333333</v>
      </c>
      <c r="M94" s="59">
        <f t="shared" si="158"/>
        <v>6541632.916666664</v>
      </c>
      <c r="N94" s="59">
        <f t="shared" si="158"/>
        <v>5306082.749999998</v>
      </c>
      <c r="O94" s="59">
        <f t="shared" si="158"/>
        <v>4480542.158333332</v>
      </c>
      <c r="P94" s="59">
        <f t="shared" si="158"/>
        <v>3715085.1867499985</v>
      </c>
      <c r="Q94" s="59">
        <f t="shared" si="158"/>
        <v>3063411.501057498</v>
      </c>
      <c r="R94" s="59">
        <f t="shared" si="158"/>
        <v>2491585.4169860063</v>
      </c>
      <c r="S94" s="59">
        <f t="shared" si="158"/>
        <v>2011668.128681413</v>
      </c>
      <c r="T94" s="59">
        <f t="shared" si="158"/>
        <v>1621127.3377627414</v>
      </c>
      <c r="U94" s="59">
        <f t="shared" si="158"/>
        <v>1414972.9489947208</v>
      </c>
      <c r="V94" s="59">
        <f t="shared" si="158"/>
        <v>1340370.558570913</v>
      </c>
      <c r="W94" s="59">
        <f t="shared" si="158"/>
        <v>1073881.394039834</v>
      </c>
      <c r="X94" s="59">
        <f t="shared" si="158"/>
        <v>896704.4580342886</v>
      </c>
      <c r="Y94" s="59">
        <f t="shared" si="158"/>
        <v>873294.6211215775</v>
      </c>
      <c r="Z94" s="59">
        <f t="shared" si="158"/>
        <v>1400786.602220058</v>
      </c>
      <c r="AA94" s="59">
        <f t="shared" si="158"/>
        <v>2341719.2805496324</v>
      </c>
      <c r="AB94" s="59">
        <f t="shared" si="158"/>
        <v>3494147.5563622797</v>
      </c>
      <c r="AC94" s="59">
        <f t="shared" si="158"/>
        <v>4335256.485984017</v>
      </c>
      <c r="AD94" s="59">
        <f t="shared" si="158"/>
        <v>5385323.954012609</v>
      </c>
      <c r="AE94" s="59">
        <f t="shared" si="158"/>
        <v>6656814.294803202</v>
      </c>
      <c r="AF94" s="59">
        <f t="shared" si="158"/>
        <v>8167626.766115803</v>
      </c>
      <c r="AG94" s="59">
        <f t="shared" si="158"/>
        <v>9223569.39341449</v>
      </c>
      <c r="AH94" s="59">
        <f t="shared" si="158"/>
        <v>10501278.414624086</v>
      </c>
      <c r="AI94" s="59">
        <f t="shared" si="158"/>
        <v>12020226.553985016</v>
      </c>
      <c r="AJ94" s="59">
        <f t="shared" si="158"/>
        <v>13376793.206434552</v>
      </c>
      <c r="AK94" s="59">
        <f t="shared" si="158"/>
        <v>15010061.104555551</v>
      </c>
      <c r="AL94" s="59">
        <f t="shared" si="158"/>
        <v>16940447.70221169</v>
      </c>
      <c r="AM94" s="59">
        <f t="shared" si="158"/>
        <v>18004044.410036985</v>
      </c>
      <c r="AN94" s="59">
        <f t="shared" si="158"/>
        <v>19310903.25151291</v>
      </c>
      <c r="AO94" s="59">
        <f t="shared" si="158"/>
        <v>20876298.965907864</v>
      </c>
      <c r="AP94" s="59">
        <f t="shared" si="158"/>
        <v>22296401.303033758</v>
      </c>
      <c r="AQ94" s="59">
        <f t="shared" si="158"/>
        <v>24010226.62071185</v>
      </c>
      <c r="AR94" s="59">
        <f t="shared" si="158"/>
        <v>26038752.718864642</v>
      </c>
      <c r="AS94" s="59">
        <f t="shared" si="158"/>
        <v>28519662.850017466</v>
      </c>
      <c r="AT94" s="59">
        <f t="shared" si="158"/>
        <v>31344622.790925764</v>
      </c>
      <c r="AU94" s="59">
        <f t="shared" si="158"/>
        <v>34114249.63246782</v>
      </c>
      <c r="AV94" s="59">
        <f t="shared" si="158"/>
        <v>37273395.42175985</v>
      </c>
      <c r="AW94" s="59">
        <f t="shared" si="158"/>
        <v>40850092.41258644</v>
      </c>
      <c r="AX94" s="59">
        <f t="shared" si="158"/>
        <v>45004344.12153591</v>
      </c>
      <c r="AY94" s="59">
        <f t="shared" si="158"/>
        <v>46715756.28367427</v>
      </c>
      <c r="AZ94" s="59">
        <f t="shared" si="158"/>
        <v>48744371.13425164</v>
      </c>
      <c r="BA94" s="59">
        <f t="shared" si="158"/>
        <v>51110360.71507568</v>
      </c>
      <c r="BB94" s="59">
        <f t="shared" si="158"/>
        <v>53416651.675291866</v>
      </c>
      <c r="BC94" s="59">
        <f t="shared" si="158"/>
        <v>56104963.00807373</v>
      </c>
      <c r="BD94" s="59">
        <f t="shared" si="158"/>
        <v>58777961.17104823</v>
      </c>
      <c r="BE94" s="59">
        <f t="shared" si="158"/>
        <v>62097606.38512574</v>
      </c>
      <c r="BF94" s="59">
        <f t="shared" si="158"/>
        <v>65854976.39736707</v>
      </c>
      <c r="BG94" s="59">
        <f t="shared" si="158"/>
        <v>69656884.18247236</v>
      </c>
      <c r="BH94" s="59">
        <f t="shared" si="158"/>
        <v>73953565.04923564</v>
      </c>
      <c r="BI94" s="59">
        <f t="shared" si="158"/>
        <v>78353900.96200734</v>
      </c>
      <c r="BJ94" s="59">
        <f t="shared" si="158"/>
        <v>82897279.16290142</v>
      </c>
      <c r="BK94" s="59">
        <f t="shared" si="158"/>
        <v>86055867.0505879</v>
      </c>
      <c r="BL94" s="59">
        <f t="shared" si="158"/>
        <v>89269334.99088185</v>
      </c>
      <c r="BM94" s="59">
        <f t="shared" si="158"/>
        <v>92981411.7364085</v>
      </c>
      <c r="BN94" s="59">
        <f t="shared" si="158"/>
        <v>96809160.54958901</v>
      </c>
      <c r="BO94" s="59">
        <f t="shared" si="158"/>
        <v>100786362.82286857</v>
      </c>
      <c r="BP94" s="59">
        <f aca="true" t="shared" si="159" ref="BP94:BU94">BP92-BP90+BP91-BP89-BP88</f>
        <v>104950303.70465091</v>
      </c>
      <c r="BQ94" s="59">
        <f t="shared" si="159"/>
        <v>110048168.64568295</v>
      </c>
      <c r="BR94" s="59">
        <f t="shared" si="159"/>
        <v>115380851.50510931</v>
      </c>
      <c r="BS94" s="59">
        <f t="shared" si="159"/>
        <v>120989164.13677607</v>
      </c>
      <c r="BT94" s="59">
        <f t="shared" si="159"/>
        <v>126917189.92426091</v>
      </c>
      <c r="BU94" s="59">
        <f t="shared" si="159"/>
        <v>133220331.53655379</v>
      </c>
      <c r="BV94" s="59">
        <f>BV92-BV90+BV91-BV89-BV88</f>
        <v>139950786.18412143</v>
      </c>
    </row>
    <row r="95" s="64" customFormat="1" ht="12.75">
      <c r="A95" s="87"/>
    </row>
    <row r="96" spans="1:74" s="109" customFormat="1" ht="12.75" customHeight="1">
      <c r="A96" s="107" t="s">
        <v>141</v>
      </c>
      <c r="B96" s="108">
        <f>MAX(C96:BV96)</f>
        <v>10</v>
      </c>
      <c r="C96" s="109">
        <v>0</v>
      </c>
      <c r="D96" s="109">
        <f aca="true" t="shared" si="160" ref="D96:AI96">IF(D108&gt;0,IF(C108&lt;0,D1,0),0)</f>
        <v>0</v>
      </c>
      <c r="E96" s="109">
        <f t="shared" si="160"/>
        <v>0</v>
      </c>
      <c r="F96" s="109">
        <f t="shared" si="160"/>
        <v>0</v>
      </c>
      <c r="G96" s="109">
        <f t="shared" si="160"/>
        <v>0</v>
      </c>
      <c r="H96" s="109">
        <f t="shared" si="160"/>
        <v>0</v>
      </c>
      <c r="I96" s="109">
        <f t="shared" si="160"/>
        <v>7</v>
      </c>
      <c r="J96" s="109">
        <f t="shared" si="160"/>
        <v>0</v>
      </c>
      <c r="K96" s="109">
        <f t="shared" si="160"/>
        <v>0</v>
      </c>
      <c r="L96" s="109">
        <f t="shared" si="160"/>
        <v>10</v>
      </c>
      <c r="M96" s="109">
        <f t="shared" si="160"/>
        <v>0</v>
      </c>
      <c r="N96" s="109">
        <f t="shared" si="160"/>
        <v>0</v>
      </c>
      <c r="O96" s="109">
        <f t="shared" si="160"/>
        <v>0</v>
      </c>
      <c r="P96" s="109">
        <f t="shared" si="160"/>
        <v>0</v>
      </c>
      <c r="Q96" s="109">
        <f t="shared" si="160"/>
        <v>0</v>
      </c>
      <c r="R96" s="109">
        <f t="shared" si="160"/>
        <v>0</v>
      </c>
      <c r="S96" s="109">
        <f t="shared" si="160"/>
        <v>0</v>
      </c>
      <c r="T96" s="109">
        <f t="shared" si="160"/>
        <v>0</v>
      </c>
      <c r="U96" s="109">
        <f t="shared" si="160"/>
        <v>0</v>
      </c>
      <c r="V96" s="109">
        <f t="shared" si="160"/>
        <v>0</v>
      </c>
      <c r="W96" s="109">
        <f t="shared" si="160"/>
        <v>0</v>
      </c>
      <c r="X96" s="109">
        <f t="shared" si="160"/>
        <v>0</v>
      </c>
      <c r="Y96" s="109">
        <f t="shared" si="160"/>
        <v>0</v>
      </c>
      <c r="Z96" s="109">
        <f t="shared" si="160"/>
        <v>0</v>
      </c>
      <c r="AA96" s="109">
        <f t="shared" si="160"/>
        <v>0</v>
      </c>
      <c r="AB96" s="109">
        <f t="shared" si="160"/>
        <v>0</v>
      </c>
      <c r="AC96" s="109">
        <f t="shared" si="160"/>
        <v>0</v>
      </c>
      <c r="AD96" s="109">
        <f t="shared" si="160"/>
        <v>0</v>
      </c>
      <c r="AE96" s="109">
        <f t="shared" si="160"/>
        <v>0</v>
      </c>
      <c r="AF96" s="109">
        <f t="shared" si="160"/>
        <v>0</v>
      </c>
      <c r="AG96" s="109">
        <f t="shared" si="160"/>
        <v>0</v>
      </c>
      <c r="AH96" s="109">
        <f t="shared" si="160"/>
        <v>0</v>
      </c>
      <c r="AI96" s="109">
        <f t="shared" si="160"/>
        <v>0</v>
      </c>
      <c r="AJ96" s="109">
        <f aca="true" t="shared" si="161" ref="AJ96:BO96">IF(AJ108&gt;0,IF(AI108&lt;0,AJ1,0),0)</f>
        <v>0</v>
      </c>
      <c r="AK96" s="109">
        <f t="shared" si="161"/>
        <v>0</v>
      </c>
      <c r="AL96" s="109">
        <f t="shared" si="161"/>
        <v>0</v>
      </c>
      <c r="AM96" s="109">
        <f t="shared" si="161"/>
        <v>0</v>
      </c>
      <c r="AN96" s="109">
        <f t="shared" si="161"/>
        <v>0</v>
      </c>
      <c r="AO96" s="109">
        <f t="shared" si="161"/>
        <v>0</v>
      </c>
      <c r="AP96" s="109">
        <f t="shared" si="161"/>
        <v>0</v>
      </c>
      <c r="AQ96" s="109">
        <f t="shared" si="161"/>
        <v>0</v>
      </c>
      <c r="AR96" s="109">
        <f t="shared" si="161"/>
        <v>0</v>
      </c>
      <c r="AS96" s="109">
        <f t="shared" si="161"/>
        <v>0</v>
      </c>
      <c r="AT96" s="109">
        <f t="shared" si="161"/>
        <v>0</v>
      </c>
      <c r="AU96" s="109">
        <f t="shared" si="161"/>
        <v>0</v>
      </c>
      <c r="AV96" s="109">
        <f t="shared" si="161"/>
        <v>0</v>
      </c>
      <c r="AW96" s="109">
        <f t="shared" si="161"/>
        <v>0</v>
      </c>
      <c r="AX96" s="109">
        <f t="shared" si="161"/>
        <v>0</v>
      </c>
      <c r="AY96" s="109">
        <f t="shared" si="161"/>
        <v>0</v>
      </c>
      <c r="AZ96" s="109">
        <f t="shared" si="161"/>
        <v>0</v>
      </c>
      <c r="BA96" s="109">
        <f t="shared" si="161"/>
        <v>0</v>
      </c>
      <c r="BB96" s="109">
        <f t="shared" si="161"/>
        <v>0</v>
      </c>
      <c r="BC96" s="109">
        <f t="shared" si="161"/>
        <v>0</v>
      </c>
      <c r="BD96" s="109">
        <f t="shared" si="161"/>
        <v>0</v>
      </c>
      <c r="BE96" s="109">
        <f t="shared" si="161"/>
        <v>0</v>
      </c>
      <c r="BF96" s="109">
        <f t="shared" si="161"/>
        <v>0</v>
      </c>
      <c r="BG96" s="109">
        <f t="shared" si="161"/>
        <v>0</v>
      </c>
      <c r="BH96" s="109">
        <f t="shared" si="161"/>
        <v>0</v>
      </c>
      <c r="BI96" s="109">
        <f t="shared" si="161"/>
        <v>0</v>
      </c>
      <c r="BJ96" s="109">
        <f t="shared" si="161"/>
        <v>0</v>
      </c>
      <c r="BK96" s="109">
        <f t="shared" si="161"/>
        <v>0</v>
      </c>
      <c r="BL96" s="109">
        <f t="shared" si="161"/>
        <v>0</v>
      </c>
      <c r="BM96" s="109">
        <f t="shared" si="161"/>
        <v>0</v>
      </c>
      <c r="BN96" s="109">
        <f t="shared" si="161"/>
        <v>0</v>
      </c>
      <c r="BO96" s="109">
        <f t="shared" si="161"/>
        <v>0</v>
      </c>
      <c r="BP96" s="109">
        <f aca="true" t="shared" si="162" ref="BP96:BV96">IF(BP108&gt;0,IF(BO108&lt;0,BP1,0),0)</f>
        <v>0</v>
      </c>
      <c r="BQ96" s="109">
        <f t="shared" si="162"/>
        <v>0</v>
      </c>
      <c r="BR96" s="109">
        <f t="shared" si="162"/>
        <v>0</v>
      </c>
      <c r="BS96" s="109">
        <f t="shared" si="162"/>
        <v>0</v>
      </c>
      <c r="BT96" s="109">
        <f t="shared" si="162"/>
        <v>0</v>
      </c>
      <c r="BU96" s="109">
        <f t="shared" si="162"/>
        <v>0</v>
      </c>
      <c r="BV96" s="109">
        <f t="shared" si="162"/>
        <v>0</v>
      </c>
    </row>
    <row r="97" spans="1:74" s="109" customFormat="1" ht="12.75" customHeight="1">
      <c r="A97" s="107" t="s">
        <v>142</v>
      </c>
      <c r="B97" s="108">
        <f>MAX(C97:BV97)</f>
        <v>44</v>
      </c>
      <c r="C97" s="109">
        <f aca="true" t="shared" si="163" ref="C97:AH97">IF((B127-B87)&lt;INVESTMENT,IF((C127-C87)&gt;INVESTMENT,C1,""),"")</f>
      </c>
      <c r="D97" s="109">
        <f t="shared" si="163"/>
      </c>
      <c r="E97" s="109">
        <f t="shared" si="163"/>
      </c>
      <c r="F97" s="109">
        <f t="shared" si="163"/>
      </c>
      <c r="G97" s="109">
        <f t="shared" si="163"/>
      </c>
      <c r="H97" s="109">
        <f t="shared" si="163"/>
      </c>
      <c r="I97" s="109">
        <f t="shared" si="163"/>
      </c>
      <c r="J97" s="109">
        <f t="shared" si="163"/>
      </c>
      <c r="K97" s="109">
        <f t="shared" si="163"/>
      </c>
      <c r="L97" s="109">
        <f t="shared" si="163"/>
      </c>
      <c r="M97" s="109">
        <f t="shared" si="163"/>
      </c>
      <c r="N97" s="109">
        <f t="shared" si="163"/>
      </c>
      <c r="O97" s="109">
        <f t="shared" si="163"/>
      </c>
      <c r="P97" s="109">
        <f t="shared" si="163"/>
      </c>
      <c r="Q97" s="109">
        <f t="shared" si="163"/>
      </c>
      <c r="R97" s="109">
        <f t="shared" si="163"/>
      </c>
      <c r="S97" s="109">
        <f t="shared" si="163"/>
      </c>
      <c r="T97" s="109">
        <f t="shared" si="163"/>
      </c>
      <c r="U97" s="109">
        <f t="shared" si="163"/>
      </c>
      <c r="V97" s="109">
        <f t="shared" si="163"/>
      </c>
      <c r="W97" s="109">
        <f t="shared" si="163"/>
      </c>
      <c r="X97" s="109">
        <f t="shared" si="163"/>
      </c>
      <c r="Y97" s="109">
        <f t="shared" si="163"/>
      </c>
      <c r="Z97" s="109">
        <f t="shared" si="163"/>
      </c>
      <c r="AA97" s="109">
        <f t="shared" si="163"/>
      </c>
      <c r="AB97" s="109">
        <f t="shared" si="163"/>
      </c>
      <c r="AC97" s="109">
        <f t="shared" si="163"/>
      </c>
      <c r="AD97" s="109">
        <f t="shared" si="163"/>
      </c>
      <c r="AE97" s="109">
        <f t="shared" si="163"/>
      </c>
      <c r="AF97" s="109">
        <f t="shared" si="163"/>
      </c>
      <c r="AG97" s="109">
        <f t="shared" si="163"/>
      </c>
      <c r="AH97" s="109">
        <f t="shared" si="163"/>
      </c>
      <c r="AI97" s="109">
        <f aca="true" t="shared" si="164" ref="AI97:BN97">IF((AH127-AH87)&lt;INVESTMENT,IF((AI127-AI87)&gt;INVESTMENT,AI1,""),"")</f>
      </c>
      <c r="AJ97" s="109">
        <f t="shared" si="164"/>
      </c>
      <c r="AK97" s="109">
        <f t="shared" si="164"/>
      </c>
      <c r="AL97" s="109">
        <f t="shared" si="164"/>
      </c>
      <c r="AM97" s="109">
        <f t="shared" si="164"/>
      </c>
      <c r="AN97" s="109">
        <f t="shared" si="164"/>
      </c>
      <c r="AO97" s="109">
        <f t="shared" si="164"/>
      </c>
      <c r="AP97" s="109">
        <f t="shared" si="164"/>
      </c>
      <c r="AQ97" s="109">
        <f t="shared" si="164"/>
      </c>
      <c r="AR97" s="109">
        <f t="shared" si="164"/>
      </c>
      <c r="AS97" s="109">
        <f t="shared" si="164"/>
      </c>
      <c r="AT97" s="109">
        <f t="shared" si="164"/>
        <v>44</v>
      </c>
      <c r="AU97" s="109">
        <f t="shared" si="164"/>
      </c>
      <c r="AV97" s="109">
        <f t="shared" si="164"/>
      </c>
      <c r="AW97" s="109">
        <f t="shared" si="164"/>
      </c>
      <c r="AX97" s="109">
        <f t="shared" si="164"/>
      </c>
      <c r="AY97" s="109">
        <f t="shared" si="164"/>
      </c>
      <c r="AZ97" s="109">
        <f t="shared" si="164"/>
      </c>
      <c r="BA97" s="109">
        <f t="shared" si="164"/>
      </c>
      <c r="BB97" s="109">
        <f t="shared" si="164"/>
      </c>
      <c r="BC97" s="109">
        <f t="shared" si="164"/>
      </c>
      <c r="BD97" s="109">
        <f t="shared" si="164"/>
      </c>
      <c r="BE97" s="109">
        <f t="shared" si="164"/>
      </c>
      <c r="BF97" s="109">
        <f t="shared" si="164"/>
      </c>
      <c r="BG97" s="109">
        <f t="shared" si="164"/>
      </c>
      <c r="BH97" s="109">
        <f t="shared" si="164"/>
      </c>
      <c r="BI97" s="109">
        <f t="shared" si="164"/>
      </c>
      <c r="BJ97" s="109">
        <f t="shared" si="164"/>
      </c>
      <c r="BK97" s="109">
        <f t="shared" si="164"/>
      </c>
      <c r="BL97" s="109">
        <f t="shared" si="164"/>
      </c>
      <c r="BM97" s="109">
        <f t="shared" si="164"/>
      </c>
      <c r="BN97" s="109">
        <f t="shared" si="164"/>
      </c>
      <c r="BO97" s="109">
        <f aca="true" t="shared" si="165" ref="BO97:BV97">IF((BN127-BN87)&lt;INVESTMENT,IF((BO127-BO87)&gt;INVESTMENT,BO1,""),"")</f>
      </c>
      <c r="BP97" s="109">
        <f t="shared" si="165"/>
      </c>
      <c r="BQ97" s="109">
        <f t="shared" si="165"/>
      </c>
      <c r="BR97" s="109">
        <f t="shared" si="165"/>
      </c>
      <c r="BS97" s="109">
        <f t="shared" si="165"/>
      </c>
      <c r="BT97" s="109">
        <f t="shared" si="165"/>
      </c>
      <c r="BU97" s="109">
        <f t="shared" si="165"/>
      </c>
      <c r="BV97" s="109">
        <f t="shared" si="165"/>
      </c>
    </row>
    <row r="98" spans="1:74" s="72" customFormat="1" ht="12.75">
      <c r="A98" s="91" t="s">
        <v>143</v>
      </c>
      <c r="B98" s="72">
        <f>MAX(C98:BU98)</f>
        <v>0</v>
      </c>
      <c r="C98" s="73">
        <f>IF(B87&gt;0,IF(C87&lt;=0,#REF!,""),"")</f>
      </c>
      <c r="D98" s="73">
        <f aca="true" t="shared" si="166" ref="D98:AI98">IF(C87&gt;0,IF(D87&lt;=0,D1,""),"")</f>
      </c>
      <c r="E98" s="73">
        <f t="shared" si="166"/>
      </c>
      <c r="F98" s="73">
        <f t="shared" si="166"/>
      </c>
      <c r="G98" s="73">
        <f t="shared" si="166"/>
      </c>
      <c r="H98" s="73">
        <f t="shared" si="166"/>
      </c>
      <c r="I98" s="73">
        <f t="shared" si="166"/>
      </c>
      <c r="J98" s="73">
        <f t="shared" si="166"/>
      </c>
      <c r="K98" s="73">
        <f t="shared" si="166"/>
      </c>
      <c r="L98" s="73">
        <f t="shared" si="166"/>
      </c>
      <c r="M98" s="73">
        <f t="shared" si="166"/>
      </c>
      <c r="N98" s="73">
        <f t="shared" si="166"/>
      </c>
      <c r="O98" s="73">
        <f t="shared" si="166"/>
      </c>
      <c r="P98" s="73">
        <f t="shared" si="166"/>
      </c>
      <c r="Q98" s="73">
        <f t="shared" si="166"/>
      </c>
      <c r="R98" s="73">
        <f t="shared" si="166"/>
      </c>
      <c r="S98" s="73">
        <f t="shared" si="166"/>
      </c>
      <c r="T98" s="73">
        <f t="shared" si="166"/>
      </c>
      <c r="U98" s="73">
        <f t="shared" si="166"/>
      </c>
      <c r="V98" s="73">
        <f t="shared" si="166"/>
      </c>
      <c r="W98" s="73">
        <f t="shared" si="166"/>
      </c>
      <c r="X98" s="73">
        <f t="shared" si="166"/>
      </c>
      <c r="Y98" s="73">
        <f t="shared" si="166"/>
      </c>
      <c r="Z98" s="73">
        <f t="shared" si="166"/>
      </c>
      <c r="AA98" s="73">
        <f t="shared" si="166"/>
      </c>
      <c r="AB98" s="73">
        <f t="shared" si="166"/>
      </c>
      <c r="AC98" s="73">
        <f t="shared" si="166"/>
      </c>
      <c r="AD98" s="73">
        <f t="shared" si="166"/>
      </c>
      <c r="AE98" s="73">
        <f t="shared" si="166"/>
      </c>
      <c r="AF98" s="73">
        <f t="shared" si="166"/>
      </c>
      <c r="AG98" s="73">
        <f t="shared" si="166"/>
      </c>
      <c r="AH98" s="73">
        <f t="shared" si="166"/>
      </c>
      <c r="AI98" s="73">
        <f t="shared" si="166"/>
      </c>
      <c r="AJ98" s="73">
        <f aca="true" t="shared" si="167" ref="AJ98:BO98">IF(AI87&gt;0,IF(AJ87&lt;=0,AJ1,""),"")</f>
      </c>
      <c r="AK98" s="73">
        <f t="shared" si="167"/>
      </c>
      <c r="AL98" s="73">
        <f t="shared" si="167"/>
      </c>
      <c r="AM98" s="73">
        <f t="shared" si="167"/>
      </c>
      <c r="AN98" s="73">
        <f t="shared" si="167"/>
      </c>
      <c r="AO98" s="73">
        <f t="shared" si="167"/>
      </c>
      <c r="AP98" s="73">
        <f t="shared" si="167"/>
      </c>
      <c r="AQ98" s="73">
        <f t="shared" si="167"/>
      </c>
      <c r="AR98" s="73">
        <f t="shared" si="167"/>
      </c>
      <c r="AS98" s="73">
        <f t="shared" si="167"/>
      </c>
      <c r="AT98" s="73">
        <f t="shared" si="167"/>
      </c>
      <c r="AU98" s="73">
        <f t="shared" si="167"/>
      </c>
      <c r="AV98" s="73">
        <f t="shared" si="167"/>
      </c>
      <c r="AW98" s="73">
        <f t="shared" si="167"/>
      </c>
      <c r="AX98" s="73">
        <f t="shared" si="167"/>
      </c>
      <c r="AY98" s="73">
        <f t="shared" si="167"/>
      </c>
      <c r="AZ98" s="73">
        <f t="shared" si="167"/>
      </c>
      <c r="BA98" s="73">
        <f t="shared" si="167"/>
      </c>
      <c r="BB98" s="73">
        <f t="shared" si="167"/>
      </c>
      <c r="BC98" s="73">
        <f t="shared" si="167"/>
      </c>
      <c r="BD98" s="73">
        <f t="shared" si="167"/>
      </c>
      <c r="BE98" s="73">
        <f t="shared" si="167"/>
      </c>
      <c r="BF98" s="73">
        <f t="shared" si="167"/>
      </c>
      <c r="BG98" s="73">
        <f t="shared" si="167"/>
      </c>
      <c r="BH98" s="73">
        <f t="shared" si="167"/>
      </c>
      <c r="BI98" s="73">
        <f t="shared" si="167"/>
      </c>
      <c r="BJ98" s="73">
        <f t="shared" si="167"/>
      </c>
      <c r="BK98" s="73">
        <f t="shared" si="167"/>
      </c>
      <c r="BL98" s="73">
        <f t="shared" si="167"/>
      </c>
      <c r="BM98" s="73">
        <f t="shared" si="167"/>
      </c>
      <c r="BN98" s="73">
        <f t="shared" si="167"/>
      </c>
      <c r="BO98" s="73">
        <f t="shared" si="167"/>
      </c>
      <c r="BP98" s="73">
        <f aca="true" t="shared" si="168" ref="BP98:BV98">IF(BO87&gt;0,IF(BP87&lt;=0,BP1,""),"")</f>
      </c>
      <c r="BQ98" s="73">
        <f t="shared" si="168"/>
      </c>
      <c r="BR98" s="73">
        <f t="shared" si="168"/>
      </c>
      <c r="BS98" s="73">
        <f t="shared" si="168"/>
      </c>
      <c r="BT98" s="73">
        <f t="shared" si="168"/>
      </c>
      <c r="BU98" s="73">
        <f t="shared" si="168"/>
      </c>
      <c r="BV98" s="73">
        <f t="shared" si="168"/>
      </c>
    </row>
    <row r="99" spans="1:63" s="105" customFormat="1" ht="15.75">
      <c r="A99" s="104" t="s">
        <v>144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1:74" s="101" customFormat="1" ht="12.75">
      <c r="A100" s="103" t="s">
        <v>145</v>
      </c>
      <c r="B100" s="71"/>
      <c r="C100" s="64">
        <f aca="true" t="shared" si="169" ref="C100:AH100">C25</f>
        <v>0</v>
      </c>
      <c r="D100" s="64">
        <f t="shared" si="169"/>
        <v>93000</v>
      </c>
      <c r="E100" s="64">
        <f t="shared" si="169"/>
        <v>186000</v>
      </c>
      <c r="F100" s="64">
        <f t="shared" si="169"/>
        <v>372000</v>
      </c>
      <c r="G100" s="64">
        <f t="shared" si="169"/>
        <v>558000</v>
      </c>
      <c r="H100" s="64">
        <f t="shared" si="169"/>
        <v>744000</v>
      </c>
      <c r="I100" s="64">
        <f t="shared" si="169"/>
        <v>372000</v>
      </c>
      <c r="J100" s="64">
        <f t="shared" si="169"/>
        <v>1116000</v>
      </c>
      <c r="K100" s="64">
        <f t="shared" si="169"/>
        <v>1302000</v>
      </c>
      <c r="L100" s="64">
        <f t="shared" si="169"/>
        <v>1426000</v>
      </c>
      <c r="M100" s="64">
        <f t="shared" si="169"/>
        <v>1550000</v>
      </c>
      <c r="N100" s="64">
        <f t="shared" si="169"/>
        <v>1674000</v>
      </c>
      <c r="O100" s="64">
        <f t="shared" si="169"/>
        <v>1653671.7</v>
      </c>
      <c r="P100" s="64">
        <f t="shared" si="169"/>
        <v>1802502.153</v>
      </c>
      <c r="Q100" s="64">
        <f t="shared" si="169"/>
        <v>1964727.3467700002</v>
      </c>
      <c r="R100" s="64">
        <f t="shared" si="169"/>
        <v>2141552.8079793</v>
      </c>
      <c r="S100" s="64">
        <f t="shared" si="169"/>
        <v>2334292.5606974373</v>
      </c>
      <c r="T100" s="64">
        <f t="shared" si="169"/>
        <v>2544378.891160207</v>
      </c>
      <c r="U100" s="64">
        <f t="shared" si="169"/>
        <v>2773372.9913646253</v>
      </c>
      <c r="V100" s="64">
        <f t="shared" si="169"/>
        <v>3022976.5605874425</v>
      </c>
      <c r="W100" s="64">
        <f t="shared" si="169"/>
        <v>2952580.3187378487</v>
      </c>
      <c r="X100" s="64">
        <f t="shared" si="169"/>
        <v>3218312.5474242554</v>
      </c>
      <c r="Y100" s="64">
        <f t="shared" si="169"/>
        <v>3507960.676692439</v>
      </c>
      <c r="Z100" s="64">
        <f t="shared" si="169"/>
        <v>3823677.1375947585</v>
      </c>
      <c r="AA100" s="64">
        <f t="shared" si="169"/>
        <v>4091334.537226392</v>
      </c>
      <c r="AB100" s="64">
        <f t="shared" si="169"/>
        <v>4377727.95483224</v>
      </c>
      <c r="AC100" s="64">
        <f t="shared" si="169"/>
        <v>4142256.6195060345</v>
      </c>
      <c r="AD100" s="64">
        <f t="shared" si="169"/>
        <v>4432214.5828714585</v>
      </c>
      <c r="AE100" s="64">
        <f t="shared" si="169"/>
        <v>4742469.60367246</v>
      </c>
      <c r="AF100" s="64">
        <f t="shared" si="169"/>
        <v>5074442.475929533</v>
      </c>
      <c r="AG100" s="64">
        <f t="shared" si="169"/>
        <v>4719316.978905469</v>
      </c>
      <c r="AH100" s="64">
        <f t="shared" si="169"/>
        <v>5049669.167428853</v>
      </c>
      <c r="AI100" s="64">
        <f aca="true" t="shared" si="170" ref="AI100:BN100">AI25</f>
        <v>5403146.009148873</v>
      </c>
      <c r="AJ100" s="64">
        <f t="shared" si="170"/>
        <v>5781366.229789295</v>
      </c>
      <c r="AK100" s="64">
        <f t="shared" si="170"/>
        <v>6186061.865874546</v>
      </c>
      <c r="AL100" s="64">
        <f t="shared" si="170"/>
        <v>6619086.196485764</v>
      </c>
      <c r="AM100" s="64">
        <f t="shared" si="170"/>
        <v>5799520.559650724</v>
      </c>
      <c r="AN100" s="64">
        <f t="shared" si="170"/>
        <v>6184134.127019293</v>
      </c>
      <c r="AO100" s="64">
        <f t="shared" si="170"/>
        <v>6594389.471795245</v>
      </c>
      <c r="AP100" s="64">
        <f t="shared" si="170"/>
        <v>7032004.648058589</v>
      </c>
      <c r="AQ100" s="64">
        <f t="shared" si="170"/>
        <v>7498813.3614546275</v>
      </c>
      <c r="AR100" s="64">
        <f t="shared" si="170"/>
        <v>7996772.788070304</v>
      </c>
      <c r="AS100" s="64">
        <f t="shared" si="170"/>
        <v>8499396.964820595</v>
      </c>
      <c r="AT100" s="64">
        <f t="shared" si="170"/>
        <v>9034347.338022674</v>
      </c>
      <c r="AU100" s="64">
        <f t="shared" si="170"/>
        <v>9603743.866632132</v>
      </c>
      <c r="AV100" s="64">
        <f t="shared" si="170"/>
        <v>10209847.762991643</v>
      </c>
      <c r="AW100" s="64">
        <f t="shared" si="170"/>
        <v>10855071.023381086</v>
      </c>
      <c r="AX100" s="64">
        <f t="shared" si="170"/>
        <v>11541986.607846787</v>
      </c>
      <c r="AY100" s="64">
        <f t="shared" si="170"/>
        <v>9580271.974103283</v>
      </c>
      <c r="AZ100" s="64">
        <f t="shared" si="170"/>
        <v>10157340.055276904</v>
      </c>
      <c r="BA100" s="64">
        <f t="shared" si="170"/>
        <v>10771060.863852136</v>
      </c>
      <c r="BB100" s="64">
        <f t="shared" si="170"/>
        <v>11423850.409215868</v>
      </c>
      <c r="BC100" s="64">
        <f t="shared" si="170"/>
        <v>12118287.834150823</v>
      </c>
      <c r="BD100" s="64">
        <f t="shared" si="170"/>
        <v>12857126.59468282</v>
      </c>
      <c r="BE100" s="64">
        <f t="shared" si="170"/>
        <v>13605366.731813412</v>
      </c>
      <c r="BF100" s="64">
        <f t="shared" si="170"/>
        <v>14401430.91680823</v>
      </c>
      <c r="BG100" s="64">
        <f t="shared" si="170"/>
        <v>15248530.250165721</v>
      </c>
      <c r="BH100" s="64">
        <f t="shared" si="170"/>
        <v>16150096.511933664</v>
      </c>
      <c r="BI100" s="64">
        <f t="shared" si="170"/>
        <v>17109797.486353055</v>
      </c>
      <c r="BJ100" s="64">
        <f t="shared" si="170"/>
        <v>18131553.355539322</v>
      </c>
      <c r="BK100" s="64">
        <f t="shared" si="170"/>
        <v>16941106.426426914</v>
      </c>
      <c r="BL100" s="64">
        <f t="shared" si="170"/>
        <v>17922852.13769074</v>
      </c>
      <c r="BM100" s="64">
        <f t="shared" si="170"/>
        <v>18969237.413971316</v>
      </c>
      <c r="BN100" s="64">
        <f t="shared" si="170"/>
        <v>20084705.372124378</v>
      </c>
      <c r="BO100" s="64">
        <f aca="true" t="shared" si="171" ref="BO100:BV100">BO25</f>
        <v>21274008.514131654</v>
      </c>
      <c r="BP100" s="64">
        <f t="shared" si="171"/>
        <v>22542230.35139861</v>
      </c>
      <c r="BQ100" s="64">
        <f t="shared" si="171"/>
        <v>23849732.955320466</v>
      </c>
      <c r="BR100" s="64">
        <f t="shared" si="171"/>
        <v>25246056.206310093</v>
      </c>
      <c r="BS100" s="64">
        <f t="shared" si="171"/>
        <v>26737390.504310165</v>
      </c>
      <c r="BT100" s="64">
        <f t="shared" si="171"/>
        <v>28330359.30680583</v>
      </c>
      <c r="BU100" s="64">
        <f t="shared" si="171"/>
        <v>30032049.44014813</v>
      </c>
      <c r="BV100" s="64">
        <f t="shared" si="171"/>
        <v>31850043.532643043</v>
      </c>
    </row>
    <row r="101" spans="1:74" s="101" customFormat="1" ht="12.75">
      <c r="A101" s="10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</row>
    <row r="102" spans="1:74" s="59" customFormat="1" ht="12.75">
      <c r="A102" s="75" t="s">
        <v>146</v>
      </c>
      <c r="C102" s="59">
        <f aca="true" t="shared" si="172" ref="C102:AH102">C63</f>
        <v>12166.666666666666</v>
      </c>
      <c r="D102" s="59">
        <f t="shared" si="172"/>
        <v>55762.916666666664</v>
      </c>
      <c r="E102" s="59">
        <f t="shared" si="172"/>
        <v>80858.16666666667</v>
      </c>
      <c r="F102" s="59">
        <f t="shared" si="172"/>
        <v>546158.6666666666</v>
      </c>
      <c r="G102" s="59">
        <f t="shared" si="172"/>
        <v>552959.1666666666</v>
      </c>
      <c r="H102" s="59">
        <f t="shared" si="172"/>
        <v>606760.6666666666</v>
      </c>
      <c r="I102" s="59">
        <f t="shared" si="172"/>
        <v>565322.6666666666</v>
      </c>
      <c r="J102" s="59">
        <f t="shared" si="172"/>
        <v>667362.6666666666</v>
      </c>
      <c r="K102" s="59">
        <f t="shared" si="172"/>
        <v>721164.1666666666</v>
      </c>
      <c r="L102" s="59">
        <f t="shared" si="172"/>
        <v>774828.1666666666</v>
      </c>
      <c r="M102" s="59">
        <f t="shared" si="172"/>
        <v>781491.1666666666</v>
      </c>
      <c r="N102" s="59">
        <f t="shared" si="172"/>
        <v>788154.1666666666</v>
      </c>
      <c r="O102" s="59">
        <f t="shared" si="172"/>
        <v>841877.2916666666</v>
      </c>
      <c r="P102" s="59">
        <f t="shared" si="172"/>
        <v>893501.1545833333</v>
      </c>
      <c r="Q102" s="59">
        <f t="shared" si="172"/>
        <v>898156.7951625</v>
      </c>
      <c r="R102" s="59">
        <f t="shared" si="172"/>
        <v>949849.1633937916</v>
      </c>
      <c r="S102" s="59">
        <f t="shared" si="172"/>
        <v>1001580.4747658995</v>
      </c>
      <c r="T102" s="59">
        <f t="shared" si="172"/>
        <v>1053354.234161497</v>
      </c>
      <c r="U102" s="59">
        <f t="shared" si="172"/>
        <v>1058173.2619026985</v>
      </c>
      <c r="V102" s="59">
        <f t="shared" si="172"/>
        <v>1110043.7221406084</v>
      </c>
      <c r="W102" s="59">
        <f t="shared" si="172"/>
        <v>1161969.1537999297</v>
      </c>
      <c r="X102" s="59">
        <f t="shared" si="172"/>
        <v>1260955.50430859</v>
      </c>
      <c r="Y102" s="59">
        <f t="shared" si="172"/>
        <v>1313006.1663630297</v>
      </c>
      <c r="Z102" s="59">
        <f t="shared" si="172"/>
        <v>986112.018002369</v>
      </c>
      <c r="AA102" s="59">
        <f t="shared" si="172"/>
        <v>991101.6259292015</v>
      </c>
      <c r="AB102" s="59">
        <f t="shared" si="172"/>
        <v>996142.3997442456</v>
      </c>
      <c r="AC102" s="59">
        <f t="shared" si="172"/>
        <v>1001237.9210596761</v>
      </c>
      <c r="AD102" s="59">
        <f t="shared" si="172"/>
        <v>1006392.02220052</v>
      </c>
      <c r="AE102" s="59">
        <f t="shared" si="172"/>
        <v>1011608.8037545565</v>
      </c>
      <c r="AF102" s="59">
        <f t="shared" si="172"/>
        <v>1016892.6533507088</v>
      </c>
      <c r="AG102" s="59">
        <f t="shared" si="172"/>
        <v>1022248.2657519251</v>
      </c>
      <c r="AH102" s="59">
        <f t="shared" si="172"/>
        <v>1027680.6643545598</v>
      </c>
      <c r="AI102" s="59">
        <f aca="true" t="shared" si="173" ref="AI102:BN102">AI63</f>
        <v>1033195.2241927125</v>
      </c>
      <c r="AJ102" s="59">
        <f t="shared" si="173"/>
        <v>1458798.696552869</v>
      </c>
      <c r="AK102" s="59">
        <f t="shared" si="173"/>
        <v>1464495.2353115699</v>
      </c>
      <c r="AL102" s="59">
        <f t="shared" si="173"/>
        <v>1470292.425116713</v>
      </c>
      <c r="AM102" s="59">
        <f t="shared" si="173"/>
        <v>1476110.2099670433</v>
      </c>
      <c r="AN102" s="59">
        <f t="shared" si="173"/>
        <v>1482031.9069957596</v>
      </c>
      <c r="AO102" s="59">
        <f t="shared" si="173"/>
        <v>1488064.4764896808</v>
      </c>
      <c r="AP102" s="59">
        <f t="shared" si="173"/>
        <v>1914216.347141763</v>
      </c>
      <c r="AQ102" s="59">
        <f t="shared" si="173"/>
        <v>1920493.4477106924</v>
      </c>
      <c r="AR102" s="59">
        <f t="shared" si="173"/>
        <v>1926905.2408289204</v>
      </c>
      <c r="AS102" s="59">
        <f t="shared" si="173"/>
        <v>1933337.2038573218</v>
      </c>
      <c r="AT102" s="59">
        <f t="shared" si="173"/>
        <v>1939908.9421062302</v>
      </c>
      <c r="AU102" s="59">
        <f t="shared" si="173"/>
        <v>2366630.62206484</v>
      </c>
      <c r="AV102" s="59">
        <f t="shared" si="173"/>
        <v>2373510.020987778</v>
      </c>
      <c r="AW102" s="59">
        <f t="shared" si="173"/>
        <v>2380558.568104242</v>
      </c>
      <c r="AX102" s="59">
        <f t="shared" si="173"/>
        <v>2387787.388634558</v>
      </c>
      <c r="AY102" s="59">
        <f t="shared" si="173"/>
        <v>2814511.441624064</v>
      </c>
      <c r="AZ102" s="59">
        <f t="shared" si="173"/>
        <v>2821424.3958875732</v>
      </c>
      <c r="BA102" s="59">
        <f t="shared" si="173"/>
        <v>2828539.7497501876</v>
      </c>
      <c r="BB102" s="59">
        <f t="shared" si="173"/>
        <v>3255871.844629204</v>
      </c>
      <c r="BC102" s="59">
        <f t="shared" si="173"/>
        <v>3263432.922778945</v>
      </c>
      <c r="BD102" s="59">
        <f t="shared" si="173"/>
        <v>3691240.189026863</v>
      </c>
      <c r="BE102" s="59">
        <f t="shared" si="173"/>
        <v>3699098.3705070014</v>
      </c>
      <c r="BF102" s="59">
        <f t="shared" si="173"/>
        <v>3707220.6406048643</v>
      </c>
      <c r="BG102" s="59">
        <f t="shared" si="173"/>
        <v>4135625.731301116</v>
      </c>
      <c r="BH102" s="59">
        <f t="shared" si="173"/>
        <v>4144330.5931883883</v>
      </c>
      <c r="BI102" s="59">
        <f t="shared" si="173"/>
        <v>4573357.480095323</v>
      </c>
      <c r="BJ102" s="59">
        <f t="shared" si="173"/>
        <v>5002727.039613922</v>
      </c>
      <c r="BK102" s="59">
        <f t="shared" si="173"/>
        <v>5012211.248498502</v>
      </c>
      <c r="BL102" s="59">
        <f t="shared" si="173"/>
        <v>5442074.492527234</v>
      </c>
      <c r="BM102" s="59">
        <f t="shared" si="173"/>
        <v>5452340.7338373205</v>
      </c>
      <c r="BN102" s="59">
        <f t="shared" si="173"/>
        <v>5883039.741909111</v>
      </c>
      <c r="BO102" s="59">
        <f aca="true" t="shared" si="174" ref="BO102:BV102">BO63</f>
        <v>6314200.2198799895</v>
      </c>
      <c r="BP102" s="59">
        <f t="shared" si="174"/>
        <v>6745853.939696241</v>
      </c>
      <c r="BQ102" s="59">
        <f t="shared" si="174"/>
        <v>6757752.164304087</v>
      </c>
      <c r="BR102" s="59">
        <f t="shared" si="174"/>
        <v>7190206.517956105</v>
      </c>
      <c r="BS102" s="59">
        <f t="shared" si="174"/>
        <v>7623254.690651938</v>
      </c>
      <c r="BT102" s="59">
        <f t="shared" si="174"/>
        <v>8056938.079000871</v>
      </c>
      <c r="BU102" s="59">
        <f t="shared" si="174"/>
        <v>8491300.975667592</v>
      </c>
      <c r="BV102" s="59">
        <f t="shared" si="174"/>
        <v>8926390.772079019</v>
      </c>
    </row>
    <row r="103" spans="1:74" s="59" customFormat="1" ht="12.75">
      <c r="A103" s="75" t="s">
        <v>147</v>
      </c>
      <c r="C103" s="59">
        <f aca="true" t="shared" si="175" ref="C103:AH103">C49</f>
        <v>70748</v>
      </c>
      <c r="D103" s="59">
        <f t="shared" si="175"/>
        <v>70748</v>
      </c>
      <c r="E103" s="59">
        <f t="shared" si="175"/>
        <v>70748</v>
      </c>
      <c r="F103" s="59">
        <f t="shared" si="175"/>
        <v>72101</v>
      </c>
      <c r="G103" s="59">
        <f t="shared" si="175"/>
        <v>72101</v>
      </c>
      <c r="H103" s="59">
        <f t="shared" si="175"/>
        <v>80219</v>
      </c>
      <c r="I103" s="59">
        <f t="shared" si="175"/>
        <v>78866</v>
      </c>
      <c r="J103" s="59">
        <f t="shared" si="175"/>
        <v>85631</v>
      </c>
      <c r="K103" s="59">
        <f t="shared" si="175"/>
        <v>88337</v>
      </c>
      <c r="L103" s="59">
        <f t="shared" si="175"/>
        <v>89690</v>
      </c>
      <c r="M103" s="59">
        <f t="shared" si="175"/>
        <v>91043</v>
      </c>
      <c r="N103" s="59">
        <f t="shared" si="175"/>
        <v>92396</v>
      </c>
      <c r="O103" s="59">
        <f t="shared" si="175"/>
        <v>95102</v>
      </c>
      <c r="P103" s="59">
        <f t="shared" si="175"/>
        <v>96455</v>
      </c>
      <c r="Q103" s="59">
        <f t="shared" si="175"/>
        <v>99161</v>
      </c>
      <c r="R103" s="59">
        <f t="shared" si="175"/>
        <v>101867</v>
      </c>
      <c r="S103" s="59">
        <f t="shared" si="175"/>
        <v>104573</v>
      </c>
      <c r="T103" s="59">
        <f t="shared" si="175"/>
        <v>120358</v>
      </c>
      <c r="U103" s="59">
        <f t="shared" si="175"/>
        <v>123064</v>
      </c>
      <c r="V103" s="59">
        <f t="shared" si="175"/>
        <v>127123</v>
      </c>
      <c r="W103" s="59">
        <f t="shared" si="175"/>
        <v>131182</v>
      </c>
      <c r="X103" s="59">
        <f t="shared" si="175"/>
        <v>135241</v>
      </c>
      <c r="Y103" s="59">
        <f t="shared" si="175"/>
        <v>139300</v>
      </c>
      <c r="Z103" s="59">
        <f t="shared" si="175"/>
        <v>146065</v>
      </c>
      <c r="AA103" s="59">
        <f t="shared" si="175"/>
        <v>148771</v>
      </c>
      <c r="AB103" s="59">
        <f t="shared" si="175"/>
        <v>155536</v>
      </c>
      <c r="AC103" s="59">
        <f t="shared" si="175"/>
        <v>160948</v>
      </c>
      <c r="AD103" s="59">
        <f t="shared" si="175"/>
        <v>165007</v>
      </c>
      <c r="AE103" s="59">
        <f t="shared" si="175"/>
        <v>171772</v>
      </c>
      <c r="AF103" s="59">
        <f t="shared" si="175"/>
        <v>177184</v>
      </c>
      <c r="AG103" s="59">
        <f t="shared" si="175"/>
        <v>183949</v>
      </c>
      <c r="AH103" s="59">
        <f t="shared" si="175"/>
        <v>193420</v>
      </c>
      <c r="AI103" s="59">
        <f aca="true" t="shared" si="176" ref="AI103:BN103">AI49</f>
        <v>200185</v>
      </c>
      <c r="AJ103" s="59">
        <f t="shared" si="176"/>
        <v>208303</v>
      </c>
      <c r="AK103" s="59">
        <f t="shared" si="176"/>
        <v>216421</v>
      </c>
      <c r="AL103" s="59">
        <f t="shared" si="176"/>
        <v>224539</v>
      </c>
      <c r="AM103" s="59">
        <f t="shared" si="176"/>
        <v>236716</v>
      </c>
      <c r="AN103" s="59">
        <f t="shared" si="176"/>
        <v>246187</v>
      </c>
      <c r="AO103" s="59">
        <f t="shared" si="176"/>
        <v>255658</v>
      </c>
      <c r="AP103" s="59">
        <f t="shared" si="176"/>
        <v>269188</v>
      </c>
      <c r="AQ103" s="59">
        <f t="shared" si="176"/>
        <v>281365</v>
      </c>
      <c r="AR103" s="59">
        <f t="shared" si="176"/>
        <v>293542</v>
      </c>
      <c r="AS103" s="59">
        <f t="shared" si="176"/>
        <v>308425</v>
      </c>
      <c r="AT103" s="59">
        <f t="shared" si="176"/>
        <v>321955</v>
      </c>
      <c r="AU103" s="59">
        <f t="shared" si="176"/>
        <v>338191</v>
      </c>
      <c r="AV103" s="59">
        <f t="shared" si="176"/>
        <v>354427</v>
      </c>
      <c r="AW103" s="59">
        <f t="shared" si="176"/>
        <v>369310</v>
      </c>
      <c r="AX103" s="59">
        <f t="shared" si="176"/>
        <v>389605</v>
      </c>
      <c r="AY103" s="59">
        <f t="shared" si="176"/>
        <v>407194</v>
      </c>
      <c r="AZ103" s="59">
        <f t="shared" si="176"/>
        <v>427489</v>
      </c>
      <c r="BA103" s="59">
        <f t="shared" si="176"/>
        <v>449137</v>
      </c>
      <c r="BB103" s="59">
        <f t="shared" si="176"/>
        <v>470785</v>
      </c>
      <c r="BC103" s="59">
        <f t="shared" si="176"/>
        <v>495139</v>
      </c>
      <c r="BD103" s="59">
        <f t="shared" si="176"/>
        <v>520846</v>
      </c>
      <c r="BE103" s="59">
        <f t="shared" si="176"/>
        <v>545200</v>
      </c>
      <c r="BF103" s="59">
        <f t="shared" si="176"/>
        <v>572260</v>
      </c>
      <c r="BG103" s="59">
        <f t="shared" si="176"/>
        <v>602026</v>
      </c>
      <c r="BH103" s="59">
        <f t="shared" si="176"/>
        <v>633145</v>
      </c>
      <c r="BI103" s="59">
        <f t="shared" si="176"/>
        <v>666970</v>
      </c>
      <c r="BJ103" s="59">
        <f t="shared" si="176"/>
        <v>699442</v>
      </c>
      <c r="BK103" s="59">
        <f t="shared" si="176"/>
        <v>734620</v>
      </c>
      <c r="BL103" s="59">
        <f t="shared" si="176"/>
        <v>772504</v>
      </c>
      <c r="BM103" s="59">
        <f t="shared" si="176"/>
        <v>815800</v>
      </c>
      <c r="BN103" s="59">
        <f t="shared" si="176"/>
        <v>857743</v>
      </c>
      <c r="BO103" s="59">
        <f aca="true" t="shared" si="177" ref="BO103:BV103">BO49</f>
        <v>903745</v>
      </c>
      <c r="BP103" s="59">
        <f t="shared" si="177"/>
        <v>951100</v>
      </c>
      <c r="BQ103" s="59">
        <f t="shared" si="177"/>
        <v>1003867</v>
      </c>
      <c r="BR103" s="59">
        <f t="shared" si="177"/>
        <v>1056634</v>
      </c>
      <c r="BS103" s="59">
        <f t="shared" si="177"/>
        <v>1114813</v>
      </c>
      <c r="BT103" s="59">
        <f t="shared" si="177"/>
        <v>1178404</v>
      </c>
      <c r="BU103" s="59">
        <f t="shared" si="177"/>
        <v>1241995</v>
      </c>
      <c r="BV103" s="59">
        <f t="shared" si="177"/>
        <v>1312351</v>
      </c>
    </row>
    <row r="104" spans="1:74" s="59" customFormat="1" ht="12.75">
      <c r="A104" s="75" t="s">
        <v>148</v>
      </c>
      <c r="C104" s="59">
        <f aca="true" t="shared" si="178" ref="C104:AH104">C68</f>
        <v>4000</v>
      </c>
      <c r="D104" s="59">
        <f t="shared" si="178"/>
        <v>4000</v>
      </c>
      <c r="E104" s="59">
        <f t="shared" si="178"/>
        <v>4000</v>
      </c>
      <c r="F104" s="59">
        <f t="shared" si="178"/>
        <v>4000</v>
      </c>
      <c r="G104" s="59">
        <f t="shared" si="178"/>
        <v>6000</v>
      </c>
      <c r="H104" s="59">
        <f t="shared" si="178"/>
        <v>6000</v>
      </c>
      <c r="I104" s="59">
        <f t="shared" si="178"/>
        <v>4000</v>
      </c>
      <c r="J104" s="59">
        <f t="shared" si="178"/>
        <v>8000</v>
      </c>
      <c r="K104" s="59">
        <f t="shared" si="178"/>
        <v>8000</v>
      </c>
      <c r="L104" s="59">
        <f t="shared" si="178"/>
        <v>8000</v>
      </c>
      <c r="M104" s="59">
        <f t="shared" si="178"/>
        <v>8000</v>
      </c>
      <c r="N104" s="59">
        <f t="shared" si="178"/>
        <v>10000</v>
      </c>
      <c r="O104" s="59">
        <f t="shared" si="178"/>
        <v>10700</v>
      </c>
      <c r="P104" s="59">
        <f t="shared" si="178"/>
        <v>10800</v>
      </c>
      <c r="Q104" s="59">
        <f t="shared" si="178"/>
        <v>13000</v>
      </c>
      <c r="R104" s="59">
        <f t="shared" si="178"/>
        <v>13200</v>
      </c>
      <c r="S104" s="59">
        <f t="shared" si="178"/>
        <v>13400</v>
      </c>
      <c r="T104" s="59">
        <f t="shared" si="178"/>
        <v>16200</v>
      </c>
      <c r="U104" s="59">
        <f t="shared" si="178"/>
        <v>16400</v>
      </c>
      <c r="V104" s="59">
        <f t="shared" si="178"/>
        <v>18700</v>
      </c>
      <c r="W104" s="59">
        <f t="shared" si="178"/>
        <v>19000</v>
      </c>
      <c r="X104" s="59">
        <f t="shared" si="178"/>
        <v>21300</v>
      </c>
      <c r="Y104" s="59">
        <f t="shared" si="178"/>
        <v>23600</v>
      </c>
      <c r="Z104" s="59">
        <f t="shared" si="178"/>
        <v>24100</v>
      </c>
      <c r="AA104" s="59">
        <f t="shared" si="178"/>
        <v>26300</v>
      </c>
      <c r="AB104" s="59">
        <f t="shared" si="178"/>
        <v>28700</v>
      </c>
      <c r="AC104" s="59">
        <f t="shared" si="178"/>
        <v>29100</v>
      </c>
      <c r="AD104" s="59">
        <f t="shared" si="178"/>
        <v>31400</v>
      </c>
      <c r="AE104" s="59">
        <f t="shared" si="178"/>
        <v>33900</v>
      </c>
      <c r="AF104" s="59">
        <f t="shared" si="178"/>
        <v>36300</v>
      </c>
      <c r="AG104" s="59">
        <f t="shared" si="178"/>
        <v>38800</v>
      </c>
      <c r="AH104" s="59">
        <f t="shared" si="178"/>
        <v>41400</v>
      </c>
      <c r="AI104" s="59">
        <f aca="true" t="shared" si="179" ref="AI104:BN104">AI68</f>
        <v>43900</v>
      </c>
      <c r="AJ104" s="59">
        <f t="shared" si="179"/>
        <v>46500</v>
      </c>
      <c r="AK104" s="59">
        <f t="shared" si="179"/>
        <v>49100</v>
      </c>
      <c r="AL104" s="59">
        <f t="shared" si="179"/>
        <v>51700</v>
      </c>
      <c r="AM104" s="59">
        <f t="shared" si="179"/>
        <v>56500</v>
      </c>
      <c r="AN104" s="59">
        <f t="shared" si="179"/>
        <v>59200</v>
      </c>
      <c r="AO104" s="59">
        <f t="shared" si="179"/>
        <v>63900</v>
      </c>
      <c r="AP104" s="59">
        <f t="shared" si="179"/>
        <v>66800</v>
      </c>
      <c r="AQ104" s="59">
        <f t="shared" si="179"/>
        <v>71700</v>
      </c>
      <c r="AR104" s="59">
        <f t="shared" si="179"/>
        <v>76600</v>
      </c>
      <c r="AS104" s="59">
        <f t="shared" si="179"/>
        <v>81600</v>
      </c>
      <c r="AT104" s="59">
        <f t="shared" si="179"/>
        <v>86600</v>
      </c>
      <c r="AU104" s="59">
        <f t="shared" si="179"/>
        <v>91700</v>
      </c>
      <c r="AV104" s="59">
        <f t="shared" si="179"/>
        <v>96900</v>
      </c>
      <c r="AW104" s="59">
        <f t="shared" si="179"/>
        <v>102000</v>
      </c>
      <c r="AX104" s="59">
        <f t="shared" si="179"/>
        <v>109400</v>
      </c>
      <c r="AY104" s="59">
        <f t="shared" si="179"/>
        <v>114700</v>
      </c>
      <c r="AZ104" s="59">
        <f t="shared" si="179"/>
        <v>122100</v>
      </c>
      <c r="BA104" s="59">
        <f t="shared" si="179"/>
        <v>129600</v>
      </c>
      <c r="BB104" s="59">
        <f t="shared" si="179"/>
        <v>137200</v>
      </c>
      <c r="BC104" s="59">
        <f t="shared" si="179"/>
        <v>144900</v>
      </c>
      <c r="BD104" s="59">
        <f t="shared" si="179"/>
        <v>154700</v>
      </c>
      <c r="BE104" s="59">
        <f t="shared" si="179"/>
        <v>162500</v>
      </c>
      <c r="BF104" s="59">
        <f t="shared" si="179"/>
        <v>172400</v>
      </c>
      <c r="BG104" s="59">
        <f t="shared" si="179"/>
        <v>182500</v>
      </c>
      <c r="BH104" s="59">
        <f t="shared" si="179"/>
        <v>192700</v>
      </c>
      <c r="BI104" s="59">
        <f t="shared" si="179"/>
        <v>205100</v>
      </c>
      <c r="BJ104" s="59">
        <f t="shared" si="179"/>
        <v>215500</v>
      </c>
      <c r="BK104" s="59">
        <f t="shared" si="179"/>
        <v>228000</v>
      </c>
      <c r="BL104" s="59">
        <f t="shared" si="179"/>
        <v>240700</v>
      </c>
      <c r="BM104" s="59">
        <f t="shared" si="179"/>
        <v>255700</v>
      </c>
      <c r="BN104" s="59">
        <f t="shared" si="179"/>
        <v>270700</v>
      </c>
      <c r="BO104" s="59">
        <f aca="true" t="shared" si="180" ref="BO104:BV104">BO68</f>
        <v>286000</v>
      </c>
      <c r="BP104" s="59">
        <f t="shared" si="180"/>
        <v>303400</v>
      </c>
      <c r="BQ104" s="59">
        <f t="shared" si="180"/>
        <v>321100</v>
      </c>
      <c r="BR104" s="59">
        <f t="shared" si="180"/>
        <v>338900</v>
      </c>
      <c r="BS104" s="59">
        <f t="shared" si="180"/>
        <v>359000</v>
      </c>
      <c r="BT104" s="59">
        <f t="shared" si="180"/>
        <v>381500</v>
      </c>
      <c r="BU104" s="59">
        <f t="shared" si="180"/>
        <v>404100</v>
      </c>
      <c r="BV104" s="59">
        <f t="shared" si="180"/>
        <v>427100</v>
      </c>
    </row>
    <row r="105" spans="1:74" s="59" customFormat="1" ht="12.75">
      <c r="A105" s="75" t="s">
        <v>149</v>
      </c>
      <c r="C105" s="59">
        <f aca="true" t="shared" si="181" ref="C105:AH105">C73</f>
        <v>0</v>
      </c>
      <c r="D105" s="59">
        <f t="shared" si="181"/>
        <v>264650</v>
      </c>
      <c r="E105" s="59">
        <f t="shared" si="181"/>
        <v>264650</v>
      </c>
      <c r="F105" s="59">
        <f t="shared" si="181"/>
        <v>509300</v>
      </c>
      <c r="G105" s="59">
        <f t="shared" si="181"/>
        <v>509300</v>
      </c>
      <c r="H105" s="59">
        <f t="shared" si="181"/>
        <v>509300</v>
      </c>
      <c r="I105" s="59">
        <f t="shared" si="181"/>
        <v>-958600</v>
      </c>
      <c r="J105" s="59">
        <f t="shared" si="181"/>
        <v>1977200</v>
      </c>
      <c r="K105" s="59">
        <f t="shared" si="181"/>
        <v>509300</v>
      </c>
      <c r="L105" s="59">
        <f t="shared" si="181"/>
        <v>346200</v>
      </c>
      <c r="M105" s="59">
        <f t="shared" si="181"/>
        <v>346200</v>
      </c>
      <c r="N105" s="59">
        <f t="shared" si="181"/>
        <v>346200</v>
      </c>
      <c r="O105" s="59">
        <f t="shared" si="181"/>
        <v>416332.9999999996</v>
      </c>
      <c r="P105" s="59">
        <f t="shared" si="181"/>
        <v>452002.9700000003</v>
      </c>
      <c r="Q105" s="59">
        <f t="shared" si="181"/>
        <v>490883.2373000005</v>
      </c>
      <c r="R105" s="59">
        <f t="shared" si="181"/>
        <v>533262.7286570002</v>
      </c>
      <c r="S105" s="59">
        <f t="shared" si="181"/>
        <v>579456.3742361312</v>
      </c>
      <c r="T105" s="59">
        <f t="shared" si="181"/>
        <v>629807.4479173815</v>
      </c>
      <c r="U105" s="59">
        <f t="shared" si="181"/>
        <v>666690.1182299473</v>
      </c>
      <c r="V105" s="59">
        <f t="shared" si="181"/>
        <v>726512.2288706419</v>
      </c>
      <c r="W105" s="59">
        <f t="shared" si="181"/>
        <v>791718.3294689981</v>
      </c>
      <c r="X105" s="59">
        <f t="shared" si="181"/>
        <v>862792.9791212108</v>
      </c>
      <c r="Y105" s="59">
        <f t="shared" si="181"/>
        <v>940264.3472421202</v>
      </c>
      <c r="Z105" s="59">
        <f t="shared" si="181"/>
        <v>1024708.1384939093</v>
      </c>
      <c r="AA105" s="59">
        <f t="shared" si="181"/>
        <v>869029.2329676161</v>
      </c>
      <c r="AB105" s="59">
        <f t="shared" si="181"/>
        <v>929721.2792753472</v>
      </c>
      <c r="AC105" s="59">
        <f t="shared" si="181"/>
        <v>994661.7688246211</v>
      </c>
      <c r="AD105" s="59">
        <f t="shared" si="181"/>
        <v>1064148.0926423464</v>
      </c>
      <c r="AE105" s="59">
        <f t="shared" si="181"/>
        <v>1138498.4591273102</v>
      </c>
      <c r="AF105" s="59">
        <f t="shared" si="181"/>
        <v>1218053.351266223</v>
      </c>
      <c r="AG105" s="59">
        <f t="shared" si="181"/>
        <v>1303177.0858548563</v>
      </c>
      <c r="AH105" s="59">
        <f t="shared" si="181"/>
        <v>1394259.4818646973</v>
      </c>
      <c r="AI105" s="59">
        <f aca="true" t="shared" si="182" ref="AI105:BN105">AI73</f>
        <v>1491717.6455952297</v>
      </c>
      <c r="AJ105" s="59">
        <f t="shared" si="182"/>
        <v>1595997.8807868897</v>
      </c>
      <c r="AK105" s="59">
        <f t="shared" si="182"/>
        <v>1707577.732441976</v>
      </c>
      <c r="AL105" s="59">
        <f t="shared" si="182"/>
        <v>1826968.1737129122</v>
      </c>
      <c r="AM105" s="59">
        <f t="shared" si="182"/>
        <v>1851397.6418583845</v>
      </c>
      <c r="AN105" s="59">
        <f t="shared" si="182"/>
        <v>1974656.3785476063</v>
      </c>
      <c r="AO105" s="59">
        <f t="shared" si="182"/>
        <v>2106171.280910612</v>
      </c>
      <c r="AP105" s="59">
        <f t="shared" si="182"/>
        <v>2246497.9637909313</v>
      </c>
      <c r="AQ105" s="59">
        <f t="shared" si="182"/>
        <v>2396229.596065846</v>
      </c>
      <c r="AR105" s="59">
        <f t="shared" si="182"/>
        <v>2555999.4490885874</v>
      </c>
      <c r="AS105" s="59">
        <f t="shared" si="182"/>
        <v>2579924.6298104525</v>
      </c>
      <c r="AT105" s="59">
        <f t="shared" si="182"/>
        <v>2745723.4550081426</v>
      </c>
      <c r="AU105" s="59">
        <f t="shared" si="182"/>
        <v>2922395.403025238</v>
      </c>
      <c r="AV105" s="59">
        <f t="shared" si="182"/>
        <v>3110664.9527118364</v>
      </c>
      <c r="AW105" s="59">
        <f t="shared" si="182"/>
        <v>3311305.4644502504</v>
      </c>
      <c r="AX105" s="59">
        <f t="shared" si="182"/>
        <v>3525142.510262764</v>
      </c>
      <c r="AY105" s="59">
        <f t="shared" si="182"/>
        <v>3556654.370340868</v>
      </c>
      <c r="AZ105" s="59">
        <f t="shared" si="182"/>
        <v>3781911.8088119663</v>
      </c>
      <c r="BA105" s="59">
        <f t="shared" si="182"/>
        <v>4021994.5332779083</v>
      </c>
      <c r="BB105" s="59">
        <f t="shared" si="182"/>
        <v>4277902.60437048</v>
      </c>
      <c r="BC105" s="59">
        <f t="shared" si="182"/>
        <v>4550704.578590011</v>
      </c>
      <c r="BD105" s="59">
        <f t="shared" si="182"/>
        <v>4841542.242681459</v>
      </c>
      <c r="BE105" s="59">
        <f t="shared" si="182"/>
        <v>4903123.147228902</v>
      </c>
      <c r="BF105" s="59">
        <f t="shared" si="182"/>
        <v>5216380.2639620425</v>
      </c>
      <c r="BG105" s="59">
        <f t="shared" si="182"/>
        <v>5550670.733759312</v>
      </c>
      <c r="BH105" s="59">
        <f t="shared" si="182"/>
        <v>5907440.051981993</v>
      </c>
      <c r="BI105" s="59">
        <f t="shared" si="182"/>
        <v>6288234.093486033</v>
      </c>
      <c r="BJ105" s="59">
        <f t="shared" si="182"/>
        <v>6694706.115031331</v>
      </c>
      <c r="BK105" s="59">
        <f t="shared" si="182"/>
        <v>6831887.290241923</v>
      </c>
      <c r="BL105" s="59">
        <f t="shared" si="182"/>
        <v>7278305.704869574</v>
      </c>
      <c r="BM105" s="59">
        <f t="shared" si="182"/>
        <v>7757519.934607346</v>
      </c>
      <c r="BN105" s="59">
        <f t="shared" si="182"/>
        <v>8269673.817034755</v>
      </c>
      <c r="BO105" s="59">
        <f aca="true" t="shared" si="183" ref="BO105:BV105">BO73</f>
        <v>8817061.0209721</v>
      </c>
      <c r="BP105" s="59">
        <f t="shared" si="183"/>
        <v>9402135.529920027</v>
      </c>
      <c r="BQ105" s="59">
        <f t="shared" si="183"/>
        <v>9693348.849984342</v>
      </c>
      <c r="BR105" s="59">
        <f t="shared" si="183"/>
        <v>10351832.828927627</v>
      </c>
      <c r="BS105" s="59">
        <f t="shared" si="183"/>
        <v>11056210.181991454</v>
      </c>
      <c r="BT105" s="59">
        <f t="shared" si="183"/>
        <v>11809691.440320123</v>
      </c>
      <c r="BU105" s="59">
        <f t="shared" si="183"/>
        <v>12615711.852187673</v>
      </c>
      <c r="BV105" s="59">
        <f t="shared" si="183"/>
        <v>13477947.112996383</v>
      </c>
    </row>
    <row r="106" spans="1:74" s="59" customFormat="1" ht="12.75">
      <c r="A106" s="125" t="s">
        <v>150</v>
      </c>
      <c r="C106" s="130">
        <f>SUM(C102:C105)</f>
        <v>86914.66666666667</v>
      </c>
      <c r="D106" s="130">
        <f aca="true" t="shared" si="184" ref="D106:P106">SUM(D102:D105)</f>
        <v>395160.9166666666</v>
      </c>
      <c r="E106" s="130">
        <f t="shared" si="184"/>
        <v>420256.1666666667</v>
      </c>
      <c r="F106" s="130">
        <f t="shared" si="184"/>
        <v>1131559.6666666665</v>
      </c>
      <c r="G106" s="130">
        <f t="shared" si="184"/>
        <v>1140360.1666666665</v>
      </c>
      <c r="H106" s="130">
        <f t="shared" si="184"/>
        <v>1202279.6666666665</v>
      </c>
      <c r="I106" s="130">
        <f t="shared" si="184"/>
        <v>-310411.3333333334</v>
      </c>
      <c r="J106" s="130">
        <f t="shared" si="184"/>
        <v>2738193.6666666665</v>
      </c>
      <c r="K106" s="130">
        <f t="shared" si="184"/>
        <v>1326801.1666666665</v>
      </c>
      <c r="L106" s="130">
        <f t="shared" si="184"/>
        <v>1218718.1666666665</v>
      </c>
      <c r="M106" s="130">
        <f t="shared" si="184"/>
        <v>1226734.1666666665</v>
      </c>
      <c r="N106" s="130">
        <f t="shared" si="184"/>
        <v>1236750.1666666665</v>
      </c>
      <c r="O106" s="130">
        <f t="shared" si="184"/>
        <v>1364012.2916666663</v>
      </c>
      <c r="P106" s="130">
        <f t="shared" si="184"/>
        <v>1452759.1245833337</v>
      </c>
      <c r="Q106" s="130">
        <f aca="true" t="shared" si="185" ref="Q106:AV106">SUM(Q102:Q105)</f>
        <v>1501201.0324625005</v>
      </c>
      <c r="R106" s="130">
        <f t="shared" si="185"/>
        <v>1598178.892050792</v>
      </c>
      <c r="S106" s="130">
        <f t="shared" si="185"/>
        <v>1699009.8490020307</v>
      </c>
      <c r="T106" s="130">
        <f t="shared" si="185"/>
        <v>1819719.6820788786</v>
      </c>
      <c r="U106" s="130">
        <f t="shared" si="185"/>
        <v>1864327.3801326458</v>
      </c>
      <c r="V106" s="130">
        <f t="shared" si="185"/>
        <v>1982378.9510112503</v>
      </c>
      <c r="W106" s="130">
        <f t="shared" si="185"/>
        <v>2103869.483268928</v>
      </c>
      <c r="X106" s="130">
        <f t="shared" si="185"/>
        <v>2280289.4834298007</v>
      </c>
      <c r="Y106" s="130">
        <f t="shared" si="185"/>
        <v>2416170.51360515</v>
      </c>
      <c r="Z106" s="130">
        <f t="shared" si="185"/>
        <v>2180985.156496278</v>
      </c>
      <c r="AA106" s="130">
        <f t="shared" si="185"/>
        <v>2035201.8588968175</v>
      </c>
      <c r="AB106" s="130">
        <f t="shared" si="185"/>
        <v>2110099.6790195927</v>
      </c>
      <c r="AC106" s="130">
        <f t="shared" si="185"/>
        <v>2185947.689884297</v>
      </c>
      <c r="AD106" s="130">
        <f t="shared" si="185"/>
        <v>2266947.1148428665</v>
      </c>
      <c r="AE106" s="130">
        <f t="shared" si="185"/>
        <v>2355779.2628818667</v>
      </c>
      <c r="AF106" s="130">
        <f t="shared" si="185"/>
        <v>2448430.004616932</v>
      </c>
      <c r="AG106" s="130">
        <f t="shared" si="185"/>
        <v>2548174.3516067816</v>
      </c>
      <c r="AH106" s="130">
        <f t="shared" si="185"/>
        <v>2656760.1462192573</v>
      </c>
      <c r="AI106" s="130">
        <f t="shared" si="185"/>
        <v>2768997.869787942</v>
      </c>
      <c r="AJ106" s="130">
        <f t="shared" si="185"/>
        <v>3309599.5773397586</v>
      </c>
      <c r="AK106" s="130">
        <f t="shared" si="185"/>
        <v>3437593.967753546</v>
      </c>
      <c r="AL106" s="130">
        <f t="shared" si="185"/>
        <v>3573499.598829625</v>
      </c>
      <c r="AM106" s="130">
        <f t="shared" si="185"/>
        <v>3620723.8518254277</v>
      </c>
      <c r="AN106" s="130">
        <f t="shared" si="185"/>
        <v>3762075.285543366</v>
      </c>
      <c r="AO106" s="130">
        <f t="shared" si="185"/>
        <v>3913793.757400293</v>
      </c>
      <c r="AP106" s="130">
        <f t="shared" si="185"/>
        <v>4496702.310932694</v>
      </c>
      <c r="AQ106" s="130">
        <f t="shared" si="185"/>
        <v>4669788.043776538</v>
      </c>
      <c r="AR106" s="130">
        <f t="shared" si="185"/>
        <v>4853046.689917508</v>
      </c>
      <c r="AS106" s="130">
        <f t="shared" si="185"/>
        <v>4903286.833667774</v>
      </c>
      <c r="AT106" s="130">
        <f t="shared" si="185"/>
        <v>5094187.397114373</v>
      </c>
      <c r="AU106" s="130">
        <f t="shared" si="185"/>
        <v>5718917.025090078</v>
      </c>
      <c r="AV106" s="130">
        <f t="shared" si="185"/>
        <v>5935501.973699614</v>
      </c>
      <c r="AW106" s="130">
        <f aca="true" t="shared" si="186" ref="AW106:BV106">SUM(AW102:AW105)</f>
        <v>6163174.032554492</v>
      </c>
      <c r="AX106" s="130">
        <f t="shared" si="186"/>
        <v>6411934.898897322</v>
      </c>
      <c r="AY106" s="130">
        <f t="shared" si="186"/>
        <v>6893059.811964932</v>
      </c>
      <c r="AZ106" s="130">
        <f t="shared" si="186"/>
        <v>7152925.20469954</v>
      </c>
      <c r="BA106" s="130">
        <f t="shared" si="186"/>
        <v>7429271.283028096</v>
      </c>
      <c r="BB106" s="130">
        <f t="shared" si="186"/>
        <v>8141759.448999684</v>
      </c>
      <c r="BC106" s="130">
        <f t="shared" si="186"/>
        <v>8454176.501368957</v>
      </c>
      <c r="BD106" s="130">
        <f t="shared" si="186"/>
        <v>9208328.431708321</v>
      </c>
      <c r="BE106" s="130">
        <f t="shared" si="186"/>
        <v>9309921.517735904</v>
      </c>
      <c r="BF106" s="130">
        <f t="shared" si="186"/>
        <v>9668260.904566906</v>
      </c>
      <c r="BG106" s="130">
        <f t="shared" si="186"/>
        <v>10470822.465060428</v>
      </c>
      <c r="BH106" s="130">
        <f t="shared" si="186"/>
        <v>10877615.645170381</v>
      </c>
      <c r="BI106" s="130">
        <f t="shared" si="186"/>
        <v>11733661.573581357</v>
      </c>
      <c r="BJ106" s="130">
        <f t="shared" si="186"/>
        <v>12612375.154645253</v>
      </c>
      <c r="BK106" s="130">
        <f t="shared" si="186"/>
        <v>12806718.538740426</v>
      </c>
      <c r="BL106" s="130">
        <f t="shared" si="186"/>
        <v>13733584.197396807</v>
      </c>
      <c r="BM106" s="130">
        <f t="shared" si="186"/>
        <v>14281360.668444667</v>
      </c>
      <c r="BN106" s="130">
        <f t="shared" si="186"/>
        <v>15281156.558943866</v>
      </c>
      <c r="BO106" s="130">
        <f t="shared" si="186"/>
        <v>16321006.240852088</v>
      </c>
      <c r="BP106" s="130">
        <f t="shared" si="186"/>
        <v>17402489.469616268</v>
      </c>
      <c r="BQ106" s="130">
        <f t="shared" si="186"/>
        <v>17776068.01428843</v>
      </c>
      <c r="BR106" s="130">
        <f t="shared" si="186"/>
        <v>18937573.34688373</v>
      </c>
      <c r="BS106" s="130">
        <f t="shared" si="186"/>
        <v>20153277.872643393</v>
      </c>
      <c r="BT106" s="130">
        <f t="shared" si="186"/>
        <v>21426533.519320995</v>
      </c>
      <c r="BU106" s="130">
        <f t="shared" si="186"/>
        <v>22753107.827855267</v>
      </c>
      <c r="BV106" s="130">
        <f t="shared" si="186"/>
        <v>24143788.8850754</v>
      </c>
    </row>
    <row r="107" s="59" customFormat="1" ht="12.75">
      <c r="A107" s="75"/>
    </row>
    <row r="108" spans="1:74" s="127" customFormat="1" ht="12.75">
      <c r="A108" s="126" t="s">
        <v>151</v>
      </c>
      <c r="C108" s="127">
        <f>C100-C106</f>
        <v>-86914.66666666667</v>
      </c>
      <c r="D108" s="127">
        <f>D100-D106</f>
        <v>-302160.9166666666</v>
      </c>
      <c r="E108" s="127">
        <f aca="true" t="shared" si="187" ref="E108:O108">E100-E106</f>
        <v>-234256.1666666667</v>
      </c>
      <c r="F108" s="127">
        <f t="shared" si="187"/>
        <v>-759559.6666666665</v>
      </c>
      <c r="G108" s="127">
        <f t="shared" si="187"/>
        <v>-582360.1666666665</v>
      </c>
      <c r="H108" s="127">
        <f t="shared" si="187"/>
        <v>-458279.6666666665</v>
      </c>
      <c r="I108" s="127">
        <f t="shared" si="187"/>
        <v>682411.3333333334</v>
      </c>
      <c r="J108" s="127">
        <f t="shared" si="187"/>
        <v>-1622193.6666666665</v>
      </c>
      <c r="K108" s="127">
        <f t="shared" si="187"/>
        <v>-24801.16666666651</v>
      </c>
      <c r="L108" s="127">
        <f t="shared" si="187"/>
        <v>207281.8333333335</v>
      </c>
      <c r="M108" s="127">
        <f t="shared" si="187"/>
        <v>323265.8333333335</v>
      </c>
      <c r="N108" s="127">
        <f t="shared" si="187"/>
        <v>437249.8333333335</v>
      </c>
      <c r="O108" s="127">
        <f t="shared" si="187"/>
        <v>289659.4083333337</v>
      </c>
      <c r="P108" s="127">
        <f aca="true" t="shared" si="188" ref="P108:BV108">P100-P106</f>
        <v>349743.0284166662</v>
      </c>
      <c r="Q108" s="127">
        <f t="shared" si="188"/>
        <v>463526.3143074997</v>
      </c>
      <c r="R108" s="127">
        <f t="shared" si="188"/>
        <v>543373.9159285082</v>
      </c>
      <c r="S108" s="127">
        <f t="shared" si="188"/>
        <v>635282.7116954066</v>
      </c>
      <c r="T108" s="127">
        <f t="shared" si="188"/>
        <v>724659.2090813282</v>
      </c>
      <c r="U108" s="127">
        <f t="shared" si="188"/>
        <v>909045.6112319794</v>
      </c>
      <c r="V108" s="127">
        <f t="shared" si="188"/>
        <v>1040597.6095761922</v>
      </c>
      <c r="W108" s="127">
        <f t="shared" si="188"/>
        <v>848710.8354689209</v>
      </c>
      <c r="X108" s="127">
        <f t="shared" si="188"/>
        <v>938023.0639944547</v>
      </c>
      <c r="Y108" s="127">
        <f t="shared" si="188"/>
        <v>1091790.1630872888</v>
      </c>
      <c r="Z108" s="127">
        <f t="shared" si="188"/>
        <v>1642691.9810984805</v>
      </c>
      <c r="AA108" s="127">
        <f t="shared" si="188"/>
        <v>2056132.6783295744</v>
      </c>
      <c r="AB108" s="127">
        <f t="shared" si="188"/>
        <v>2267628.2758126473</v>
      </c>
      <c r="AC108" s="127">
        <f t="shared" si="188"/>
        <v>1956308.9296217375</v>
      </c>
      <c r="AD108" s="127">
        <f t="shared" si="188"/>
        <v>2165267.468028592</v>
      </c>
      <c r="AE108" s="127">
        <f t="shared" si="188"/>
        <v>2386690.340790593</v>
      </c>
      <c r="AF108" s="127">
        <f t="shared" si="188"/>
        <v>2626012.471312601</v>
      </c>
      <c r="AG108" s="127">
        <f t="shared" si="188"/>
        <v>2171142.6272986876</v>
      </c>
      <c r="AH108" s="127">
        <f t="shared" si="188"/>
        <v>2392909.0212095957</v>
      </c>
      <c r="AI108" s="127">
        <f t="shared" si="188"/>
        <v>2634148.1393609312</v>
      </c>
      <c r="AJ108" s="127">
        <f t="shared" si="188"/>
        <v>2471766.6524495366</v>
      </c>
      <c r="AK108" s="127">
        <f t="shared" si="188"/>
        <v>2748467.898121</v>
      </c>
      <c r="AL108" s="127">
        <f t="shared" si="188"/>
        <v>3045586.597656139</v>
      </c>
      <c r="AM108" s="127">
        <f t="shared" si="188"/>
        <v>2178796.707825296</v>
      </c>
      <c r="AN108" s="127">
        <f t="shared" si="188"/>
        <v>2422058.841475927</v>
      </c>
      <c r="AO108" s="127">
        <f t="shared" si="188"/>
        <v>2680595.714394952</v>
      </c>
      <c r="AP108" s="127">
        <f t="shared" si="188"/>
        <v>2535302.3371258946</v>
      </c>
      <c r="AQ108" s="127">
        <f t="shared" si="188"/>
        <v>2829025.3176780893</v>
      </c>
      <c r="AR108" s="127">
        <f t="shared" si="188"/>
        <v>3143726.0981527967</v>
      </c>
      <c r="AS108" s="127">
        <f t="shared" si="188"/>
        <v>3596110.1311528217</v>
      </c>
      <c r="AT108" s="127">
        <f t="shared" si="188"/>
        <v>3940159.9409083007</v>
      </c>
      <c r="AU108" s="127">
        <f t="shared" si="188"/>
        <v>3884826.841542054</v>
      </c>
      <c r="AV108" s="127">
        <f t="shared" si="188"/>
        <v>4274345.789292028</v>
      </c>
      <c r="AW108" s="127">
        <f t="shared" si="188"/>
        <v>4691896.990826594</v>
      </c>
      <c r="AX108" s="127">
        <f t="shared" si="188"/>
        <v>5130051.708949465</v>
      </c>
      <c r="AY108" s="127">
        <f t="shared" si="188"/>
        <v>2687212.1621383512</v>
      </c>
      <c r="AZ108" s="127">
        <f t="shared" si="188"/>
        <v>3004414.8505773647</v>
      </c>
      <c r="BA108" s="127">
        <f t="shared" si="188"/>
        <v>3341789.58082404</v>
      </c>
      <c r="BB108" s="127">
        <f t="shared" si="188"/>
        <v>3282090.960216183</v>
      </c>
      <c r="BC108" s="127">
        <f t="shared" si="188"/>
        <v>3664111.332781866</v>
      </c>
      <c r="BD108" s="127">
        <f t="shared" si="188"/>
        <v>3648798.162974499</v>
      </c>
      <c r="BE108" s="127">
        <f t="shared" si="188"/>
        <v>4295445.214077508</v>
      </c>
      <c r="BF108" s="127">
        <f t="shared" si="188"/>
        <v>4733170.012241324</v>
      </c>
      <c r="BG108" s="127">
        <f t="shared" si="188"/>
        <v>4777707.785105294</v>
      </c>
      <c r="BH108" s="127">
        <f t="shared" si="188"/>
        <v>5272480.866763283</v>
      </c>
      <c r="BI108" s="127">
        <f t="shared" si="188"/>
        <v>5376135.912771698</v>
      </c>
      <c r="BJ108" s="127">
        <f t="shared" si="188"/>
        <v>5519178.200894069</v>
      </c>
      <c r="BK108" s="127">
        <f t="shared" si="188"/>
        <v>4134387.8876864873</v>
      </c>
      <c r="BL108" s="127">
        <f t="shared" si="188"/>
        <v>4189267.940293934</v>
      </c>
      <c r="BM108" s="127">
        <f t="shared" si="188"/>
        <v>4687876.745526649</v>
      </c>
      <c r="BN108" s="127">
        <f t="shared" si="188"/>
        <v>4803548.813180512</v>
      </c>
      <c r="BO108" s="127">
        <f t="shared" si="188"/>
        <v>4953002.273279566</v>
      </c>
      <c r="BP108" s="127">
        <f t="shared" si="188"/>
        <v>5139740.881782342</v>
      </c>
      <c r="BQ108" s="127">
        <f t="shared" si="188"/>
        <v>6073664.941032037</v>
      </c>
      <c r="BR108" s="127">
        <f t="shared" si="188"/>
        <v>6308482.859426364</v>
      </c>
      <c r="BS108" s="127">
        <f t="shared" si="188"/>
        <v>6584112.631666772</v>
      </c>
      <c r="BT108" s="127">
        <f t="shared" si="188"/>
        <v>6903825.787484836</v>
      </c>
      <c r="BU108" s="127">
        <f t="shared" si="188"/>
        <v>7278941.612292863</v>
      </c>
      <c r="BV108" s="127">
        <f t="shared" si="188"/>
        <v>7706254.647567641</v>
      </c>
    </row>
    <row r="109" s="59" customFormat="1" ht="12.75">
      <c r="A109" s="75"/>
    </row>
    <row r="110" spans="1:74" s="59" customFormat="1" ht="12.75">
      <c r="A110" s="125" t="s">
        <v>152</v>
      </c>
      <c r="C110" s="59">
        <f aca="true" t="shared" si="189" ref="C110:AH110">C85</f>
        <v>93139.08825440404</v>
      </c>
      <c r="D110" s="59">
        <f t="shared" si="189"/>
        <v>131129.2186693765</v>
      </c>
      <c r="E110" s="59">
        <f t="shared" si="189"/>
        <v>168205.70363157155</v>
      </c>
      <c r="F110" s="59">
        <f t="shared" si="189"/>
        <v>204390.51590086817</v>
      </c>
      <c r="G110" s="59">
        <f t="shared" si="189"/>
        <v>239705.099802209</v>
      </c>
      <c r="H110" s="59">
        <f t="shared" si="189"/>
        <v>274170.38393422164</v>
      </c>
      <c r="I110" s="59">
        <f t="shared" si="189"/>
        <v>307806.79357220285</v>
      </c>
      <c r="J110" s="59">
        <f t="shared" si="189"/>
        <v>340634.2627728175</v>
      </c>
      <c r="K110" s="59">
        <f t="shared" si="189"/>
        <v>372672.24618768424</v>
      </c>
      <c r="L110" s="59">
        <f t="shared" si="189"/>
        <v>403939.73059284996</v>
      </c>
      <c r="M110" s="59">
        <f t="shared" si="189"/>
        <v>434455.24614098546</v>
      </c>
      <c r="N110" s="59">
        <f t="shared" si="189"/>
        <v>464236.87734297186</v>
      </c>
      <c r="O110" s="59">
        <f t="shared" si="189"/>
        <v>479892.2459991161</v>
      </c>
      <c r="P110" s="59">
        <f t="shared" si="189"/>
        <v>495171.11012031924</v>
      </c>
      <c r="Q110" s="59">
        <f t="shared" si="189"/>
        <v>510082.524470346</v>
      </c>
      <c r="R110" s="59">
        <f t="shared" si="189"/>
        <v>524635.3260499883</v>
      </c>
      <c r="S110" s="59">
        <f t="shared" si="189"/>
        <v>538838.1393341661</v>
      </c>
      <c r="T110" s="59">
        <f t="shared" si="189"/>
        <v>552699.3813830784</v>
      </c>
      <c r="U110" s="59">
        <f t="shared" si="189"/>
        <v>566227.2668304339</v>
      </c>
      <c r="V110" s="59">
        <f t="shared" si="189"/>
        <v>579429.8127517161</v>
      </c>
      <c r="W110" s="59">
        <f t="shared" si="189"/>
        <v>592314.8434153693</v>
      </c>
      <c r="X110" s="59">
        <f t="shared" si="189"/>
        <v>604889.9949197212</v>
      </c>
      <c r="Y110" s="59">
        <f t="shared" si="189"/>
        <v>617162.7197183882</v>
      </c>
      <c r="Z110" s="59">
        <f t="shared" si="189"/>
        <v>629140.2910368483</v>
      </c>
      <c r="AA110" s="59">
        <f t="shared" si="189"/>
        <v>640829.8071827966</v>
      </c>
      <c r="AB110" s="59">
        <f t="shared" si="189"/>
        <v>652238.1957528391</v>
      </c>
      <c r="AC110" s="59">
        <f t="shared" si="189"/>
        <v>663372.2177380163</v>
      </c>
      <c r="AD110" s="59">
        <f t="shared" si="189"/>
        <v>674238.4715305929</v>
      </c>
      <c r="AE110" s="59">
        <f t="shared" si="189"/>
        <v>684843.3968344838</v>
      </c>
      <c r="AF110" s="59">
        <f t="shared" si="189"/>
        <v>695193.278481638</v>
      </c>
      <c r="AG110" s="59">
        <f t="shared" si="189"/>
        <v>705294.2501566383</v>
      </c>
      <c r="AH110" s="59">
        <f t="shared" si="189"/>
        <v>715152.2980317284</v>
      </c>
      <c r="AI110" s="59">
        <f aca="true" t="shared" si="190" ref="AI110:BN110">AI85</f>
        <v>724773.2643144164</v>
      </c>
      <c r="AJ110" s="59">
        <f t="shared" si="190"/>
        <v>734162.850709763</v>
      </c>
      <c r="AK110" s="59">
        <f t="shared" si="190"/>
        <v>743326.621799401</v>
      </c>
      <c r="AL110" s="59">
        <f t="shared" si="190"/>
        <v>752270.0083392918</v>
      </c>
      <c r="AM110" s="59">
        <f t="shared" si="190"/>
        <v>760998.3104781724</v>
      </c>
      <c r="AN110" s="59">
        <f t="shared" si="190"/>
        <v>769516.7008986</v>
      </c>
      <c r="AO110" s="59">
        <f t="shared" si="190"/>
        <v>777830.2278824564</v>
      </c>
      <c r="AP110" s="59">
        <f t="shared" si="190"/>
        <v>785943.8183027271</v>
      </c>
      <c r="AQ110" s="59">
        <f t="shared" si="190"/>
        <v>793862.2805433308</v>
      </c>
      <c r="AR110" s="59">
        <f t="shared" si="190"/>
        <v>801590.3073487284</v>
      </c>
      <c r="AS110" s="59">
        <f t="shared" si="190"/>
        <v>809132.4786049987</v>
      </c>
      <c r="AT110" s="59">
        <f t="shared" si="190"/>
        <v>816493.2640540318</v>
      </c>
      <c r="AU110" s="59">
        <f t="shared" si="190"/>
        <v>823677.0259424476</v>
      </c>
      <c r="AV110" s="59">
        <f t="shared" si="190"/>
        <v>830688.0216068075</v>
      </c>
      <c r="AW110" s="59">
        <f t="shared" si="190"/>
        <v>837530.4059966542</v>
      </c>
      <c r="AX110" s="59">
        <f t="shared" si="190"/>
        <v>840855.7271903069</v>
      </c>
      <c r="AY110" s="59">
        <f t="shared" si="190"/>
        <v>844101.0759133621</v>
      </c>
      <c r="AZ110" s="59">
        <f t="shared" si="190"/>
        <v>847268.3754675646</v>
      </c>
      <c r="BA110" s="59">
        <f t="shared" si="190"/>
        <v>850359.5029001221</v>
      </c>
      <c r="BB110" s="59">
        <f t="shared" si="190"/>
        <v>853376.2901161058</v>
      </c>
      <c r="BC110" s="59">
        <f t="shared" si="190"/>
        <v>856320.5249640987</v>
      </c>
      <c r="BD110" s="59">
        <f t="shared" si="190"/>
        <v>859193.9522957343</v>
      </c>
      <c r="BE110" s="59">
        <f t="shared" si="190"/>
        <v>861998.2749997533</v>
      </c>
      <c r="BF110" s="59">
        <f t="shared" si="190"/>
        <v>864735.1550111924</v>
      </c>
      <c r="BG110" s="59">
        <f t="shared" si="190"/>
        <v>867406.2142963025</v>
      </c>
      <c r="BH110" s="59">
        <f t="shared" si="190"/>
        <v>870013.0358137797</v>
      </c>
      <c r="BI110" s="59">
        <f t="shared" si="190"/>
        <v>872557.1644528796</v>
      </c>
      <c r="BJ110" s="59">
        <f t="shared" si="190"/>
        <v>875040.1079489698</v>
      </c>
      <c r="BK110" s="59">
        <f t="shared" si="190"/>
        <v>877463.3377770645</v>
      </c>
      <c r="BL110" s="59">
        <f t="shared" si="190"/>
        <v>879828.2900238694</v>
      </c>
      <c r="BM110" s="59">
        <f t="shared" si="190"/>
        <v>882136.366238854</v>
      </c>
      <c r="BN110" s="59">
        <f t="shared" si="190"/>
        <v>884388.9342648578</v>
      </c>
      <c r="BO110" s="59">
        <f aca="true" t="shared" si="191" ref="BO110:BV110">BO85</f>
        <v>886587.3290487181</v>
      </c>
      <c r="BP110" s="59">
        <f t="shared" si="191"/>
        <v>888732.853432405</v>
      </c>
      <c r="BQ110" s="59">
        <f t="shared" si="191"/>
        <v>890826.7789251284</v>
      </c>
      <c r="BR110" s="59">
        <f t="shared" si="191"/>
        <v>892870.3464568763</v>
      </c>
      <c r="BS110" s="59">
        <f t="shared" si="191"/>
        <v>894864.7671138325</v>
      </c>
      <c r="BT110" s="59">
        <f t="shared" si="191"/>
        <v>896811.2228561057</v>
      </c>
      <c r="BU110" s="59">
        <f t="shared" si="191"/>
        <v>898710.8672181984</v>
      </c>
      <c r="BV110" s="59">
        <f t="shared" si="191"/>
        <v>900564.8259926302</v>
      </c>
    </row>
    <row r="111" s="59" customFormat="1" ht="12.75">
      <c r="A111" s="125"/>
    </row>
    <row r="112" spans="1:74" s="59" customFormat="1" ht="12.75">
      <c r="A112" s="125" t="s">
        <v>153</v>
      </c>
      <c r="C112" s="59">
        <f>C108-C110</f>
        <v>-180053.7549210707</v>
      </c>
      <c r="D112" s="59">
        <f aca="true" t="shared" si="192" ref="D112:O112">D108-D110</f>
        <v>-433290.13533604314</v>
      </c>
      <c r="E112" s="59">
        <f t="shared" si="192"/>
        <v>-402461.87029823824</v>
      </c>
      <c r="F112" s="59">
        <f t="shared" si="192"/>
        <v>-963950.1825675347</v>
      </c>
      <c r="G112" s="59">
        <f t="shared" si="192"/>
        <v>-822065.2664688756</v>
      </c>
      <c r="H112" s="59">
        <f t="shared" si="192"/>
        <v>-732450.0506008882</v>
      </c>
      <c r="I112" s="59">
        <f t="shared" si="192"/>
        <v>374604.5397611305</v>
      </c>
      <c r="J112" s="59">
        <f t="shared" si="192"/>
        <v>-1962827.9294394841</v>
      </c>
      <c r="K112" s="59">
        <f t="shared" si="192"/>
        <v>-397473.41285435075</v>
      </c>
      <c r="L112" s="59">
        <f t="shared" si="192"/>
        <v>-196657.89725951647</v>
      </c>
      <c r="M112" s="59">
        <f t="shared" si="192"/>
        <v>-111189.41280765197</v>
      </c>
      <c r="N112" s="59">
        <f t="shared" si="192"/>
        <v>-26987.044009638368</v>
      </c>
      <c r="O112" s="59">
        <f t="shared" si="192"/>
        <v>-190232.83766578243</v>
      </c>
      <c r="P112" s="59">
        <f aca="true" t="shared" si="193" ref="P112:BV112">P108-P110</f>
        <v>-145428.08170365304</v>
      </c>
      <c r="Q112" s="59">
        <f t="shared" si="193"/>
        <v>-46556.21016284631</v>
      </c>
      <c r="R112" s="59">
        <f t="shared" si="193"/>
        <v>18738.58987851988</v>
      </c>
      <c r="S112" s="59">
        <f t="shared" si="193"/>
        <v>96444.57236124051</v>
      </c>
      <c r="T112" s="59">
        <f t="shared" si="193"/>
        <v>171959.82769824984</v>
      </c>
      <c r="U112" s="59">
        <f t="shared" si="193"/>
        <v>342818.3444015456</v>
      </c>
      <c r="V112" s="59">
        <f t="shared" si="193"/>
        <v>461167.7968244761</v>
      </c>
      <c r="W112" s="59">
        <f t="shared" si="193"/>
        <v>256395.9920535516</v>
      </c>
      <c r="X112" s="59">
        <f t="shared" si="193"/>
        <v>333133.06907473353</v>
      </c>
      <c r="Y112" s="59">
        <f t="shared" si="193"/>
        <v>474627.4433689007</v>
      </c>
      <c r="Z112" s="59">
        <f t="shared" si="193"/>
        <v>1013551.6900616322</v>
      </c>
      <c r="AA112" s="59">
        <f t="shared" si="193"/>
        <v>1415302.8711467776</v>
      </c>
      <c r="AB112" s="59">
        <f t="shared" si="193"/>
        <v>1615390.0800598082</v>
      </c>
      <c r="AC112" s="59">
        <f t="shared" si="193"/>
        <v>1292936.7118837212</v>
      </c>
      <c r="AD112" s="59">
        <f t="shared" si="193"/>
        <v>1491028.996497999</v>
      </c>
      <c r="AE112" s="59">
        <f t="shared" si="193"/>
        <v>1701846.9439561092</v>
      </c>
      <c r="AF112" s="59">
        <f t="shared" si="193"/>
        <v>1930819.192830963</v>
      </c>
      <c r="AG112" s="59">
        <f t="shared" si="193"/>
        <v>1465848.3771420494</v>
      </c>
      <c r="AH112" s="59">
        <f t="shared" si="193"/>
        <v>1677756.7231778675</v>
      </c>
      <c r="AI112" s="59">
        <f t="shared" si="193"/>
        <v>1909374.875046515</v>
      </c>
      <c r="AJ112" s="59">
        <f t="shared" si="193"/>
        <v>1737603.8017397737</v>
      </c>
      <c r="AK112" s="59">
        <f t="shared" si="193"/>
        <v>2005141.2763215988</v>
      </c>
      <c r="AL112" s="59">
        <f t="shared" si="193"/>
        <v>2293316.5893168473</v>
      </c>
      <c r="AM112" s="59">
        <f t="shared" si="193"/>
        <v>1417798.3973471238</v>
      </c>
      <c r="AN112" s="59">
        <f t="shared" si="193"/>
        <v>1652542.1405773268</v>
      </c>
      <c r="AO112" s="59">
        <f t="shared" si="193"/>
        <v>1902765.4865124957</v>
      </c>
      <c r="AP112" s="59">
        <f t="shared" si="193"/>
        <v>1749358.5188231675</v>
      </c>
      <c r="AQ112" s="59">
        <f t="shared" si="193"/>
        <v>2035163.0371347584</v>
      </c>
      <c r="AR112" s="59">
        <f t="shared" si="193"/>
        <v>2342135.7908040686</v>
      </c>
      <c r="AS112" s="59">
        <f t="shared" si="193"/>
        <v>2786977.6525478233</v>
      </c>
      <c r="AT112" s="59">
        <f t="shared" si="193"/>
        <v>3123666.6768542686</v>
      </c>
      <c r="AU112" s="59">
        <f t="shared" si="193"/>
        <v>3061149.8155996064</v>
      </c>
      <c r="AV112" s="59">
        <f t="shared" si="193"/>
        <v>3443657.7676852206</v>
      </c>
      <c r="AW112" s="59">
        <f t="shared" si="193"/>
        <v>3854366.5848299395</v>
      </c>
      <c r="AX112" s="59">
        <f t="shared" si="193"/>
        <v>4289195.981759159</v>
      </c>
      <c r="AY112" s="59">
        <f t="shared" si="193"/>
        <v>1843111.086224989</v>
      </c>
      <c r="AZ112" s="59">
        <f t="shared" si="193"/>
        <v>2157146.4751098</v>
      </c>
      <c r="BA112" s="59">
        <f t="shared" si="193"/>
        <v>2491430.0779239177</v>
      </c>
      <c r="BB112" s="59">
        <f t="shared" si="193"/>
        <v>2428714.6701000775</v>
      </c>
      <c r="BC112" s="59">
        <f t="shared" si="193"/>
        <v>2807790.8078177674</v>
      </c>
      <c r="BD112" s="59">
        <f t="shared" si="193"/>
        <v>2789604.2106787646</v>
      </c>
      <c r="BE112" s="59">
        <f t="shared" si="193"/>
        <v>3433446.9390777545</v>
      </c>
      <c r="BF112" s="59">
        <f t="shared" si="193"/>
        <v>3868434.857230132</v>
      </c>
      <c r="BG112" s="59">
        <f t="shared" si="193"/>
        <v>3910301.570808991</v>
      </c>
      <c r="BH112" s="59">
        <f t="shared" si="193"/>
        <v>4402467.830949503</v>
      </c>
      <c r="BI112" s="59">
        <f t="shared" si="193"/>
        <v>4503578.748318818</v>
      </c>
      <c r="BJ112" s="59">
        <f t="shared" si="193"/>
        <v>4644138.092945099</v>
      </c>
      <c r="BK112" s="59">
        <f t="shared" si="193"/>
        <v>3256924.5499094226</v>
      </c>
      <c r="BL112" s="59">
        <f t="shared" si="193"/>
        <v>3309439.650270065</v>
      </c>
      <c r="BM112" s="59">
        <f t="shared" si="193"/>
        <v>3805740.379287795</v>
      </c>
      <c r="BN112" s="59">
        <f t="shared" si="193"/>
        <v>3919159.878915654</v>
      </c>
      <c r="BO112" s="59">
        <f t="shared" si="193"/>
        <v>4066414.944230848</v>
      </c>
      <c r="BP112" s="59">
        <f t="shared" si="193"/>
        <v>4251008.028349937</v>
      </c>
      <c r="BQ112" s="59">
        <f t="shared" si="193"/>
        <v>5182838.162106909</v>
      </c>
      <c r="BR112" s="59">
        <f t="shared" si="193"/>
        <v>5415612.512969488</v>
      </c>
      <c r="BS112" s="59">
        <f t="shared" si="193"/>
        <v>5689247.864552939</v>
      </c>
      <c r="BT112" s="59">
        <f t="shared" si="193"/>
        <v>6007014.5646287305</v>
      </c>
      <c r="BU112" s="59">
        <f t="shared" si="193"/>
        <v>6380230.745074665</v>
      </c>
      <c r="BV112" s="59">
        <f t="shared" si="193"/>
        <v>6805689.821575011</v>
      </c>
    </row>
    <row r="113" spans="1:74" s="127" customFormat="1" ht="12.75">
      <c r="A113" s="126" t="s">
        <v>154</v>
      </c>
      <c r="C113" s="127">
        <f>C112</f>
        <v>-180053.7549210707</v>
      </c>
      <c r="D113" s="127">
        <f aca="true" t="shared" si="194" ref="D113:P113">D112</f>
        <v>-433290.13533604314</v>
      </c>
      <c r="E113" s="127">
        <f t="shared" si="194"/>
        <v>-402461.87029823824</v>
      </c>
      <c r="F113" s="127">
        <f t="shared" si="194"/>
        <v>-963950.1825675347</v>
      </c>
      <c r="G113" s="127">
        <f t="shared" si="194"/>
        <v>-822065.2664688756</v>
      </c>
      <c r="H113" s="127">
        <f t="shared" si="194"/>
        <v>-732450.0506008882</v>
      </c>
      <c r="I113" s="127">
        <f t="shared" si="194"/>
        <v>374604.5397611305</v>
      </c>
      <c r="J113" s="127">
        <f t="shared" si="194"/>
        <v>-1962827.9294394841</v>
      </c>
      <c r="K113" s="127">
        <f t="shared" si="194"/>
        <v>-397473.41285435075</v>
      </c>
      <c r="L113" s="127">
        <f t="shared" si="194"/>
        <v>-196657.89725951647</v>
      </c>
      <c r="M113" s="127">
        <f t="shared" si="194"/>
        <v>-111189.41280765197</v>
      </c>
      <c r="N113" s="127">
        <f t="shared" si="194"/>
        <v>-26987.044009638368</v>
      </c>
      <c r="O113" s="127">
        <f t="shared" si="194"/>
        <v>-190232.83766578243</v>
      </c>
      <c r="P113" s="127">
        <f t="shared" si="194"/>
        <v>-145428.08170365304</v>
      </c>
      <c r="Q113" s="127">
        <f aca="true" t="shared" si="195" ref="Q113:AV113">Q112</f>
        <v>-46556.21016284631</v>
      </c>
      <c r="R113" s="127">
        <f t="shared" si="195"/>
        <v>18738.58987851988</v>
      </c>
      <c r="S113" s="127">
        <f t="shared" si="195"/>
        <v>96444.57236124051</v>
      </c>
      <c r="T113" s="127">
        <f t="shared" si="195"/>
        <v>171959.82769824984</v>
      </c>
      <c r="U113" s="127">
        <f t="shared" si="195"/>
        <v>342818.3444015456</v>
      </c>
      <c r="V113" s="127">
        <f t="shared" si="195"/>
        <v>461167.7968244761</v>
      </c>
      <c r="W113" s="127">
        <f t="shared" si="195"/>
        <v>256395.9920535516</v>
      </c>
      <c r="X113" s="127">
        <f t="shared" si="195"/>
        <v>333133.06907473353</v>
      </c>
      <c r="Y113" s="127">
        <f t="shared" si="195"/>
        <v>474627.4433689007</v>
      </c>
      <c r="Z113" s="127">
        <f t="shared" si="195"/>
        <v>1013551.6900616322</v>
      </c>
      <c r="AA113" s="127">
        <f t="shared" si="195"/>
        <v>1415302.8711467776</v>
      </c>
      <c r="AB113" s="127">
        <f t="shared" si="195"/>
        <v>1615390.0800598082</v>
      </c>
      <c r="AC113" s="127">
        <f t="shared" si="195"/>
        <v>1292936.7118837212</v>
      </c>
      <c r="AD113" s="127">
        <f t="shared" si="195"/>
        <v>1491028.996497999</v>
      </c>
      <c r="AE113" s="127">
        <f t="shared" si="195"/>
        <v>1701846.9439561092</v>
      </c>
      <c r="AF113" s="127">
        <f t="shared" si="195"/>
        <v>1930819.192830963</v>
      </c>
      <c r="AG113" s="127">
        <f t="shared" si="195"/>
        <v>1465848.3771420494</v>
      </c>
      <c r="AH113" s="127">
        <f t="shared" si="195"/>
        <v>1677756.7231778675</v>
      </c>
      <c r="AI113" s="127">
        <f t="shared" si="195"/>
        <v>1909374.875046515</v>
      </c>
      <c r="AJ113" s="127">
        <f t="shared" si="195"/>
        <v>1737603.8017397737</v>
      </c>
      <c r="AK113" s="127">
        <f t="shared" si="195"/>
        <v>2005141.2763215988</v>
      </c>
      <c r="AL113" s="127">
        <f t="shared" si="195"/>
        <v>2293316.5893168473</v>
      </c>
      <c r="AM113" s="127">
        <f t="shared" si="195"/>
        <v>1417798.3973471238</v>
      </c>
      <c r="AN113" s="127">
        <f t="shared" si="195"/>
        <v>1652542.1405773268</v>
      </c>
      <c r="AO113" s="127">
        <f t="shared" si="195"/>
        <v>1902765.4865124957</v>
      </c>
      <c r="AP113" s="127">
        <f t="shared" si="195"/>
        <v>1749358.5188231675</v>
      </c>
      <c r="AQ113" s="127">
        <f t="shared" si="195"/>
        <v>2035163.0371347584</v>
      </c>
      <c r="AR113" s="127">
        <f t="shared" si="195"/>
        <v>2342135.7908040686</v>
      </c>
      <c r="AS113" s="127">
        <f t="shared" si="195"/>
        <v>2786977.6525478233</v>
      </c>
      <c r="AT113" s="127">
        <f t="shared" si="195"/>
        <v>3123666.6768542686</v>
      </c>
      <c r="AU113" s="127">
        <f t="shared" si="195"/>
        <v>3061149.8155996064</v>
      </c>
      <c r="AV113" s="127">
        <f t="shared" si="195"/>
        <v>3443657.7676852206</v>
      </c>
      <c r="AW113" s="127">
        <f aca="true" t="shared" si="196" ref="AW113:BV113">AW112</f>
        <v>3854366.5848299395</v>
      </c>
      <c r="AX113" s="127">
        <f t="shared" si="196"/>
        <v>4289195.981759159</v>
      </c>
      <c r="AY113" s="127">
        <f t="shared" si="196"/>
        <v>1843111.086224989</v>
      </c>
      <c r="AZ113" s="127">
        <f t="shared" si="196"/>
        <v>2157146.4751098</v>
      </c>
      <c r="BA113" s="127">
        <f t="shared" si="196"/>
        <v>2491430.0779239177</v>
      </c>
      <c r="BB113" s="127">
        <f t="shared" si="196"/>
        <v>2428714.6701000775</v>
      </c>
      <c r="BC113" s="127">
        <f t="shared" si="196"/>
        <v>2807790.8078177674</v>
      </c>
      <c r="BD113" s="127">
        <f t="shared" si="196"/>
        <v>2789604.2106787646</v>
      </c>
      <c r="BE113" s="127">
        <f t="shared" si="196"/>
        <v>3433446.9390777545</v>
      </c>
      <c r="BF113" s="127">
        <f t="shared" si="196"/>
        <v>3868434.857230132</v>
      </c>
      <c r="BG113" s="127">
        <f t="shared" si="196"/>
        <v>3910301.570808991</v>
      </c>
      <c r="BH113" s="127">
        <f t="shared" si="196"/>
        <v>4402467.830949503</v>
      </c>
      <c r="BI113" s="127">
        <f t="shared" si="196"/>
        <v>4503578.748318818</v>
      </c>
      <c r="BJ113" s="127">
        <f t="shared" si="196"/>
        <v>4644138.092945099</v>
      </c>
      <c r="BK113" s="127">
        <f t="shared" si="196"/>
        <v>3256924.5499094226</v>
      </c>
      <c r="BL113" s="127">
        <f t="shared" si="196"/>
        <v>3309439.650270065</v>
      </c>
      <c r="BM113" s="127">
        <f t="shared" si="196"/>
        <v>3805740.379287795</v>
      </c>
      <c r="BN113" s="127">
        <f t="shared" si="196"/>
        <v>3919159.878915654</v>
      </c>
      <c r="BO113" s="127">
        <f t="shared" si="196"/>
        <v>4066414.944230848</v>
      </c>
      <c r="BP113" s="127">
        <f t="shared" si="196"/>
        <v>4251008.028349937</v>
      </c>
      <c r="BQ113" s="127">
        <f t="shared" si="196"/>
        <v>5182838.162106909</v>
      </c>
      <c r="BR113" s="127">
        <f t="shared" si="196"/>
        <v>5415612.512969488</v>
      </c>
      <c r="BS113" s="127">
        <f t="shared" si="196"/>
        <v>5689247.864552939</v>
      </c>
      <c r="BT113" s="127">
        <f t="shared" si="196"/>
        <v>6007014.5646287305</v>
      </c>
      <c r="BU113" s="127">
        <f t="shared" si="196"/>
        <v>6380230.745074665</v>
      </c>
      <c r="BV113" s="127">
        <f t="shared" si="196"/>
        <v>6805689.821575011</v>
      </c>
    </row>
    <row r="114" s="59" customFormat="1" ht="12.75">
      <c r="A114" s="75"/>
    </row>
    <row r="115" spans="1:74" s="59" customFormat="1" ht="12.75">
      <c r="A115" s="125" t="s">
        <v>155</v>
      </c>
      <c r="C115" s="59">
        <f aca="true" t="shared" si="197" ref="C115:AH115">C88</f>
        <v>0</v>
      </c>
      <c r="D115" s="59">
        <f t="shared" si="197"/>
        <v>0</v>
      </c>
      <c r="E115" s="59">
        <f t="shared" si="197"/>
        <v>0</v>
      </c>
      <c r="F115" s="59">
        <f t="shared" si="197"/>
        <v>0</v>
      </c>
      <c r="G115" s="59">
        <f t="shared" si="197"/>
        <v>0</v>
      </c>
      <c r="H115" s="59">
        <f t="shared" si="197"/>
        <v>0</v>
      </c>
      <c r="I115" s="59">
        <f t="shared" si="197"/>
        <v>0</v>
      </c>
      <c r="J115" s="59">
        <f t="shared" si="197"/>
        <v>0</v>
      </c>
      <c r="K115" s="59">
        <f t="shared" si="197"/>
        <v>0</v>
      </c>
      <c r="L115" s="59">
        <f t="shared" si="197"/>
        <v>0</v>
      </c>
      <c r="M115" s="59">
        <f t="shared" si="197"/>
        <v>0</v>
      </c>
      <c r="N115" s="59">
        <f t="shared" si="197"/>
        <v>0</v>
      </c>
      <c r="O115" s="59">
        <f t="shared" si="197"/>
        <v>0</v>
      </c>
      <c r="P115" s="59">
        <f t="shared" si="197"/>
        <v>0</v>
      </c>
      <c r="Q115" s="59">
        <f t="shared" si="197"/>
        <v>0</v>
      </c>
      <c r="R115" s="59">
        <f t="shared" si="197"/>
        <v>0</v>
      </c>
      <c r="S115" s="59">
        <f t="shared" si="197"/>
        <v>0</v>
      </c>
      <c r="T115" s="59">
        <f t="shared" si="197"/>
        <v>0</v>
      </c>
      <c r="U115" s="59">
        <f t="shared" si="197"/>
        <v>0</v>
      </c>
      <c r="V115" s="59">
        <f t="shared" si="197"/>
        <v>0</v>
      </c>
      <c r="W115" s="59">
        <f t="shared" si="197"/>
        <v>0</v>
      </c>
      <c r="X115" s="59">
        <f t="shared" si="197"/>
        <v>0</v>
      </c>
      <c r="Y115" s="59">
        <f t="shared" si="197"/>
        <v>0</v>
      </c>
      <c r="Z115" s="59">
        <f t="shared" si="197"/>
        <v>0</v>
      </c>
      <c r="AA115" s="59">
        <f t="shared" si="197"/>
        <v>0</v>
      </c>
      <c r="AB115" s="59">
        <f t="shared" si="197"/>
        <v>0</v>
      </c>
      <c r="AC115" s="59">
        <f t="shared" si="197"/>
        <v>0</v>
      </c>
      <c r="AD115" s="59">
        <f t="shared" si="197"/>
        <v>0</v>
      </c>
      <c r="AE115" s="59">
        <f t="shared" si="197"/>
        <v>0</v>
      </c>
      <c r="AF115" s="59">
        <f t="shared" si="197"/>
        <v>0</v>
      </c>
      <c r="AG115" s="59">
        <f t="shared" si="197"/>
        <v>0</v>
      </c>
      <c r="AH115" s="59">
        <f t="shared" si="197"/>
        <v>0</v>
      </c>
      <c r="AI115" s="59">
        <f aca="true" t="shared" si="198" ref="AI115:BN115">AI88</f>
        <v>0</v>
      </c>
      <c r="AJ115" s="59">
        <f t="shared" si="198"/>
        <v>0</v>
      </c>
      <c r="AK115" s="59">
        <f t="shared" si="198"/>
        <v>0</v>
      </c>
      <c r="AL115" s="59">
        <f t="shared" si="198"/>
        <v>0</v>
      </c>
      <c r="AM115" s="59">
        <f t="shared" si="198"/>
        <v>0</v>
      </c>
      <c r="AN115" s="59">
        <f t="shared" si="198"/>
        <v>0</v>
      </c>
      <c r="AO115" s="59">
        <f t="shared" si="198"/>
        <v>0</v>
      </c>
      <c r="AP115" s="59">
        <f t="shared" si="198"/>
        <v>0</v>
      </c>
      <c r="AQ115" s="59">
        <f t="shared" si="198"/>
        <v>0</v>
      </c>
      <c r="AR115" s="59">
        <f t="shared" si="198"/>
        <v>0</v>
      </c>
      <c r="AS115" s="59">
        <f t="shared" si="198"/>
        <v>0</v>
      </c>
      <c r="AT115" s="59">
        <f t="shared" si="198"/>
        <v>0</v>
      </c>
      <c r="AU115" s="59">
        <f t="shared" si="198"/>
        <v>0</v>
      </c>
      <c r="AV115" s="59">
        <f t="shared" si="198"/>
        <v>0</v>
      </c>
      <c r="AW115" s="59">
        <f t="shared" si="198"/>
        <v>0</v>
      </c>
      <c r="AX115" s="59">
        <f t="shared" si="198"/>
        <v>0</v>
      </c>
      <c r="AY115" s="59">
        <f t="shared" si="198"/>
        <v>0</v>
      </c>
      <c r="AZ115" s="59">
        <f t="shared" si="198"/>
        <v>0</v>
      </c>
      <c r="BA115" s="59">
        <f t="shared" si="198"/>
        <v>0</v>
      </c>
      <c r="BB115" s="59">
        <f t="shared" si="198"/>
        <v>0</v>
      </c>
      <c r="BC115" s="59">
        <f t="shared" si="198"/>
        <v>0</v>
      </c>
      <c r="BD115" s="59">
        <f t="shared" si="198"/>
        <v>0</v>
      </c>
      <c r="BE115" s="59">
        <f t="shared" si="198"/>
        <v>0</v>
      </c>
      <c r="BF115" s="59">
        <f t="shared" si="198"/>
        <v>0</v>
      </c>
      <c r="BG115" s="59">
        <f t="shared" si="198"/>
        <v>0</v>
      </c>
      <c r="BH115" s="59">
        <f t="shared" si="198"/>
        <v>0</v>
      </c>
      <c r="BI115" s="59">
        <f t="shared" si="198"/>
        <v>0</v>
      </c>
      <c r="BJ115" s="59">
        <f t="shared" si="198"/>
        <v>0</v>
      </c>
      <c r="BK115" s="59">
        <f t="shared" si="198"/>
        <v>0</v>
      </c>
      <c r="BL115" s="59">
        <f t="shared" si="198"/>
        <v>0</v>
      </c>
      <c r="BM115" s="59">
        <f t="shared" si="198"/>
        <v>0</v>
      </c>
      <c r="BN115" s="59">
        <f t="shared" si="198"/>
        <v>0</v>
      </c>
      <c r="BO115" s="59">
        <f aca="true" t="shared" si="199" ref="BO115:BV115">BO88</f>
        <v>0</v>
      </c>
      <c r="BP115" s="59">
        <f t="shared" si="199"/>
        <v>0</v>
      </c>
      <c r="BQ115" s="59">
        <f t="shared" si="199"/>
        <v>0</v>
      </c>
      <c r="BR115" s="59">
        <f t="shared" si="199"/>
        <v>0</v>
      </c>
      <c r="BS115" s="59">
        <f t="shared" si="199"/>
        <v>0</v>
      </c>
      <c r="BT115" s="59">
        <f t="shared" si="199"/>
        <v>0</v>
      </c>
      <c r="BU115" s="59">
        <f t="shared" si="199"/>
        <v>0</v>
      </c>
      <c r="BV115" s="59">
        <f t="shared" si="199"/>
        <v>0</v>
      </c>
    </row>
    <row r="116" s="59" customFormat="1" ht="12.75">
      <c r="A116" s="75"/>
    </row>
    <row r="117" spans="1:74" s="59" customFormat="1" ht="12.75">
      <c r="A117" s="125" t="s">
        <v>156</v>
      </c>
      <c r="C117" s="59">
        <f>C113-C115</f>
        <v>-180053.7549210707</v>
      </c>
      <c r="D117" s="59">
        <f aca="true" t="shared" si="200" ref="D117:P117">D113-D115</f>
        <v>-433290.13533604314</v>
      </c>
      <c r="E117" s="59">
        <f t="shared" si="200"/>
        <v>-402461.87029823824</v>
      </c>
      <c r="F117" s="59">
        <f t="shared" si="200"/>
        <v>-963950.1825675347</v>
      </c>
      <c r="G117" s="59">
        <f t="shared" si="200"/>
        <v>-822065.2664688756</v>
      </c>
      <c r="H117" s="59">
        <f t="shared" si="200"/>
        <v>-732450.0506008882</v>
      </c>
      <c r="I117" s="59">
        <f t="shared" si="200"/>
        <v>374604.5397611305</v>
      </c>
      <c r="J117" s="59">
        <f t="shared" si="200"/>
        <v>-1962827.9294394841</v>
      </c>
      <c r="K117" s="59">
        <f t="shared" si="200"/>
        <v>-397473.41285435075</v>
      </c>
      <c r="L117" s="59">
        <f t="shared" si="200"/>
        <v>-196657.89725951647</v>
      </c>
      <c r="M117" s="59">
        <f t="shared" si="200"/>
        <v>-111189.41280765197</v>
      </c>
      <c r="N117" s="59">
        <f t="shared" si="200"/>
        <v>-26987.044009638368</v>
      </c>
      <c r="O117" s="59">
        <f t="shared" si="200"/>
        <v>-190232.83766578243</v>
      </c>
      <c r="P117" s="59">
        <f t="shared" si="200"/>
        <v>-145428.08170365304</v>
      </c>
      <c r="Q117" s="59">
        <f aca="true" t="shared" si="201" ref="Q117:BV117">Q113-Q115</f>
        <v>-46556.21016284631</v>
      </c>
      <c r="R117" s="59">
        <f t="shared" si="201"/>
        <v>18738.58987851988</v>
      </c>
      <c r="S117" s="59">
        <f t="shared" si="201"/>
        <v>96444.57236124051</v>
      </c>
      <c r="T117" s="59">
        <f t="shared" si="201"/>
        <v>171959.82769824984</v>
      </c>
      <c r="U117" s="59">
        <f t="shared" si="201"/>
        <v>342818.3444015456</v>
      </c>
      <c r="V117" s="59">
        <f t="shared" si="201"/>
        <v>461167.7968244761</v>
      </c>
      <c r="W117" s="59">
        <f t="shared" si="201"/>
        <v>256395.9920535516</v>
      </c>
      <c r="X117" s="59">
        <f t="shared" si="201"/>
        <v>333133.06907473353</v>
      </c>
      <c r="Y117" s="59">
        <f t="shared" si="201"/>
        <v>474627.4433689007</v>
      </c>
      <c r="Z117" s="59">
        <f t="shared" si="201"/>
        <v>1013551.6900616322</v>
      </c>
      <c r="AA117" s="59">
        <f t="shared" si="201"/>
        <v>1415302.8711467776</v>
      </c>
      <c r="AB117" s="59">
        <f t="shared" si="201"/>
        <v>1615390.0800598082</v>
      </c>
      <c r="AC117" s="59">
        <f t="shared" si="201"/>
        <v>1292936.7118837212</v>
      </c>
      <c r="AD117" s="59">
        <f t="shared" si="201"/>
        <v>1491028.996497999</v>
      </c>
      <c r="AE117" s="59">
        <f t="shared" si="201"/>
        <v>1701846.9439561092</v>
      </c>
      <c r="AF117" s="59">
        <f t="shared" si="201"/>
        <v>1930819.192830963</v>
      </c>
      <c r="AG117" s="59">
        <f t="shared" si="201"/>
        <v>1465848.3771420494</v>
      </c>
      <c r="AH117" s="59">
        <f t="shared" si="201"/>
        <v>1677756.7231778675</v>
      </c>
      <c r="AI117" s="59">
        <f t="shared" si="201"/>
        <v>1909374.875046515</v>
      </c>
      <c r="AJ117" s="59">
        <f t="shared" si="201"/>
        <v>1737603.8017397737</v>
      </c>
      <c r="AK117" s="59">
        <f t="shared" si="201"/>
        <v>2005141.2763215988</v>
      </c>
      <c r="AL117" s="59">
        <f t="shared" si="201"/>
        <v>2293316.5893168473</v>
      </c>
      <c r="AM117" s="59">
        <f t="shared" si="201"/>
        <v>1417798.3973471238</v>
      </c>
      <c r="AN117" s="59">
        <f t="shared" si="201"/>
        <v>1652542.1405773268</v>
      </c>
      <c r="AO117" s="59">
        <f t="shared" si="201"/>
        <v>1902765.4865124957</v>
      </c>
      <c r="AP117" s="59">
        <f t="shared" si="201"/>
        <v>1749358.5188231675</v>
      </c>
      <c r="AQ117" s="59">
        <f t="shared" si="201"/>
        <v>2035163.0371347584</v>
      </c>
      <c r="AR117" s="59">
        <f t="shared" si="201"/>
        <v>2342135.7908040686</v>
      </c>
      <c r="AS117" s="59">
        <f t="shared" si="201"/>
        <v>2786977.6525478233</v>
      </c>
      <c r="AT117" s="59">
        <f t="shared" si="201"/>
        <v>3123666.6768542686</v>
      </c>
      <c r="AU117" s="59">
        <f t="shared" si="201"/>
        <v>3061149.8155996064</v>
      </c>
      <c r="AV117" s="59">
        <f t="shared" si="201"/>
        <v>3443657.7676852206</v>
      </c>
      <c r="AW117" s="59">
        <f t="shared" si="201"/>
        <v>3854366.5848299395</v>
      </c>
      <c r="AX117" s="59">
        <f t="shared" si="201"/>
        <v>4289195.981759159</v>
      </c>
      <c r="AY117" s="59">
        <f t="shared" si="201"/>
        <v>1843111.086224989</v>
      </c>
      <c r="AZ117" s="59">
        <f t="shared" si="201"/>
        <v>2157146.4751098</v>
      </c>
      <c r="BA117" s="59">
        <f t="shared" si="201"/>
        <v>2491430.0779239177</v>
      </c>
      <c r="BB117" s="59">
        <f t="shared" si="201"/>
        <v>2428714.6701000775</v>
      </c>
      <c r="BC117" s="59">
        <f t="shared" si="201"/>
        <v>2807790.8078177674</v>
      </c>
      <c r="BD117" s="59">
        <f t="shared" si="201"/>
        <v>2789604.2106787646</v>
      </c>
      <c r="BE117" s="59">
        <f t="shared" si="201"/>
        <v>3433446.9390777545</v>
      </c>
      <c r="BF117" s="59">
        <f t="shared" si="201"/>
        <v>3868434.857230132</v>
      </c>
      <c r="BG117" s="59">
        <f t="shared" si="201"/>
        <v>3910301.570808991</v>
      </c>
      <c r="BH117" s="59">
        <f t="shared" si="201"/>
        <v>4402467.830949503</v>
      </c>
      <c r="BI117" s="59">
        <f t="shared" si="201"/>
        <v>4503578.748318818</v>
      </c>
      <c r="BJ117" s="59">
        <f t="shared" si="201"/>
        <v>4644138.092945099</v>
      </c>
      <c r="BK117" s="59">
        <f t="shared" si="201"/>
        <v>3256924.5499094226</v>
      </c>
      <c r="BL117" s="59">
        <f t="shared" si="201"/>
        <v>3309439.650270065</v>
      </c>
      <c r="BM117" s="59">
        <f t="shared" si="201"/>
        <v>3805740.379287795</v>
      </c>
      <c r="BN117" s="59">
        <f t="shared" si="201"/>
        <v>3919159.878915654</v>
      </c>
      <c r="BO117" s="59">
        <f t="shared" si="201"/>
        <v>4066414.944230848</v>
      </c>
      <c r="BP117" s="59">
        <f t="shared" si="201"/>
        <v>4251008.028349937</v>
      </c>
      <c r="BQ117" s="59">
        <f t="shared" si="201"/>
        <v>5182838.162106909</v>
      </c>
      <c r="BR117" s="59">
        <f t="shared" si="201"/>
        <v>5415612.512969488</v>
      </c>
      <c r="BS117" s="59">
        <f t="shared" si="201"/>
        <v>5689247.864552939</v>
      </c>
      <c r="BT117" s="59">
        <f t="shared" si="201"/>
        <v>6007014.5646287305</v>
      </c>
      <c r="BU117" s="59">
        <f t="shared" si="201"/>
        <v>6380230.745074665</v>
      </c>
      <c r="BV117" s="59">
        <f t="shared" si="201"/>
        <v>6805689.821575011</v>
      </c>
    </row>
    <row r="118" s="59" customFormat="1" ht="12.75">
      <c r="A118" s="75"/>
    </row>
    <row r="119" spans="1:74" s="59" customFormat="1" ht="12.75">
      <c r="A119" s="125" t="s">
        <v>157</v>
      </c>
      <c r="B119" s="131">
        <v>0.12</v>
      </c>
      <c r="C119" s="59">
        <f aca="true" t="shared" si="202" ref="C119:AH119">IF(C117&gt;0,C117*INCOME_TAX,0)</f>
        <v>0</v>
      </c>
      <c r="D119" s="59">
        <f t="shared" si="202"/>
        <v>0</v>
      </c>
      <c r="E119" s="59">
        <f t="shared" si="202"/>
        <v>0</v>
      </c>
      <c r="F119" s="59">
        <f t="shared" si="202"/>
        <v>0</v>
      </c>
      <c r="G119" s="59">
        <f t="shared" si="202"/>
        <v>0</v>
      </c>
      <c r="H119" s="59">
        <f t="shared" si="202"/>
        <v>0</v>
      </c>
      <c r="I119" s="59">
        <f t="shared" si="202"/>
        <v>44952.54477133566</v>
      </c>
      <c r="J119" s="59">
        <f t="shared" si="202"/>
        <v>0</v>
      </c>
      <c r="K119" s="59">
        <f t="shared" si="202"/>
        <v>0</v>
      </c>
      <c r="L119" s="59">
        <f t="shared" si="202"/>
        <v>0</v>
      </c>
      <c r="M119" s="59">
        <f t="shared" si="202"/>
        <v>0</v>
      </c>
      <c r="N119" s="59">
        <f t="shared" si="202"/>
        <v>0</v>
      </c>
      <c r="O119" s="59">
        <f t="shared" si="202"/>
        <v>0</v>
      </c>
      <c r="P119" s="59">
        <f t="shared" si="202"/>
        <v>0</v>
      </c>
      <c r="Q119" s="59">
        <f t="shared" si="202"/>
        <v>0</v>
      </c>
      <c r="R119" s="59">
        <f t="shared" si="202"/>
        <v>2248.6307854223855</v>
      </c>
      <c r="S119" s="59">
        <f t="shared" si="202"/>
        <v>11573.34868334886</v>
      </c>
      <c r="T119" s="59">
        <f t="shared" si="202"/>
        <v>20635.17932378998</v>
      </c>
      <c r="U119" s="59">
        <f t="shared" si="202"/>
        <v>41138.20132818547</v>
      </c>
      <c r="V119" s="59">
        <f t="shared" si="202"/>
        <v>55340.13561893713</v>
      </c>
      <c r="W119" s="59">
        <f t="shared" si="202"/>
        <v>30767.51904642619</v>
      </c>
      <c r="X119" s="59">
        <f t="shared" si="202"/>
        <v>39975.96828896802</v>
      </c>
      <c r="Y119" s="59">
        <f t="shared" si="202"/>
        <v>56955.29320426808</v>
      </c>
      <c r="Z119" s="59">
        <f t="shared" si="202"/>
        <v>121626.20280739586</v>
      </c>
      <c r="AA119" s="59">
        <f t="shared" si="202"/>
        <v>169836.3445376133</v>
      </c>
      <c r="AB119" s="59">
        <f t="shared" si="202"/>
        <v>193846.80960717698</v>
      </c>
      <c r="AC119" s="59">
        <f t="shared" si="202"/>
        <v>155152.40542604655</v>
      </c>
      <c r="AD119" s="59">
        <f t="shared" si="202"/>
        <v>178923.47957975988</v>
      </c>
      <c r="AE119" s="59">
        <f t="shared" si="202"/>
        <v>204221.6332747331</v>
      </c>
      <c r="AF119" s="59">
        <f t="shared" si="202"/>
        <v>231698.30313971557</v>
      </c>
      <c r="AG119" s="59">
        <f t="shared" si="202"/>
        <v>175901.80525704593</v>
      </c>
      <c r="AH119" s="59">
        <f t="shared" si="202"/>
        <v>201330.8067813441</v>
      </c>
      <c r="AI119" s="59">
        <f aca="true" t="shared" si="203" ref="AI119:BN119">IF(AI117&gt;0,AI117*INCOME_TAX,0)</f>
        <v>229124.98500558178</v>
      </c>
      <c r="AJ119" s="59">
        <f t="shared" si="203"/>
        <v>208512.45620877284</v>
      </c>
      <c r="AK119" s="59">
        <f t="shared" si="203"/>
        <v>240616.95315859184</v>
      </c>
      <c r="AL119" s="59">
        <f t="shared" si="203"/>
        <v>275197.99071802164</v>
      </c>
      <c r="AM119" s="59">
        <f t="shared" si="203"/>
        <v>170135.80768165484</v>
      </c>
      <c r="AN119" s="59">
        <f t="shared" si="203"/>
        <v>198305.05686927921</v>
      </c>
      <c r="AO119" s="59">
        <f t="shared" si="203"/>
        <v>228331.85838149948</v>
      </c>
      <c r="AP119" s="59">
        <f t="shared" si="203"/>
        <v>209923.0222587801</v>
      </c>
      <c r="AQ119" s="59">
        <f t="shared" si="203"/>
        <v>244219.564456171</v>
      </c>
      <c r="AR119" s="59">
        <f t="shared" si="203"/>
        <v>281056.2948964882</v>
      </c>
      <c r="AS119" s="59">
        <f t="shared" si="203"/>
        <v>334437.3183057388</v>
      </c>
      <c r="AT119" s="59">
        <f t="shared" si="203"/>
        <v>374840.0012225122</v>
      </c>
      <c r="AU119" s="59">
        <f t="shared" si="203"/>
        <v>367337.97787195275</v>
      </c>
      <c r="AV119" s="59">
        <f t="shared" si="203"/>
        <v>413238.93212222646</v>
      </c>
      <c r="AW119" s="59">
        <f t="shared" si="203"/>
        <v>462523.99017959274</v>
      </c>
      <c r="AX119" s="59">
        <f t="shared" si="203"/>
        <v>514703.51781109907</v>
      </c>
      <c r="AY119" s="59">
        <f t="shared" si="203"/>
        <v>221173.33034699867</v>
      </c>
      <c r="AZ119" s="59">
        <f t="shared" si="203"/>
        <v>258857.57701317602</v>
      </c>
      <c r="BA119" s="59">
        <f t="shared" si="203"/>
        <v>298971.60935087013</v>
      </c>
      <c r="BB119" s="59">
        <f t="shared" si="203"/>
        <v>291445.7604120093</v>
      </c>
      <c r="BC119" s="59">
        <f t="shared" si="203"/>
        <v>336934.89693813206</v>
      </c>
      <c r="BD119" s="59">
        <f t="shared" si="203"/>
        <v>334752.50528145174</v>
      </c>
      <c r="BE119" s="59">
        <f t="shared" si="203"/>
        <v>412013.63268933055</v>
      </c>
      <c r="BF119" s="59">
        <f t="shared" si="203"/>
        <v>464212.18286761583</v>
      </c>
      <c r="BG119" s="59">
        <f t="shared" si="203"/>
        <v>469236.1884970789</v>
      </c>
      <c r="BH119" s="59">
        <f t="shared" si="203"/>
        <v>528296.1397139403</v>
      </c>
      <c r="BI119" s="59">
        <f t="shared" si="203"/>
        <v>540429.4497982581</v>
      </c>
      <c r="BJ119" s="59">
        <f t="shared" si="203"/>
        <v>557296.5711534119</v>
      </c>
      <c r="BK119" s="59">
        <f t="shared" si="203"/>
        <v>390830.9459891307</v>
      </c>
      <c r="BL119" s="59">
        <f t="shared" si="203"/>
        <v>397132.7580324078</v>
      </c>
      <c r="BM119" s="59">
        <f t="shared" si="203"/>
        <v>456688.8455145354</v>
      </c>
      <c r="BN119" s="59">
        <f t="shared" si="203"/>
        <v>470299.1854698785</v>
      </c>
      <c r="BO119" s="59">
        <f aca="true" t="shared" si="204" ref="BO119:BV119">IF(BO117&gt;0,BO117*INCOME_TAX,0)</f>
        <v>487969.79330770177</v>
      </c>
      <c r="BP119" s="59">
        <f t="shared" si="204"/>
        <v>510120.9634019924</v>
      </c>
      <c r="BQ119" s="59">
        <f t="shared" si="204"/>
        <v>621940.5794528291</v>
      </c>
      <c r="BR119" s="59">
        <f t="shared" si="204"/>
        <v>649873.5015563386</v>
      </c>
      <c r="BS119" s="59">
        <f t="shared" si="204"/>
        <v>682709.7437463527</v>
      </c>
      <c r="BT119" s="59">
        <f t="shared" si="204"/>
        <v>720841.7477554476</v>
      </c>
      <c r="BU119" s="59">
        <f t="shared" si="204"/>
        <v>765627.6894089598</v>
      </c>
      <c r="BV119" s="59">
        <f t="shared" si="204"/>
        <v>816682.7785890013</v>
      </c>
    </row>
    <row r="120" s="59" customFormat="1" ht="12.75">
      <c r="A120" s="75"/>
    </row>
    <row r="121" spans="1:74" s="129" customFormat="1" ht="12.75">
      <c r="A121" s="128" t="s">
        <v>158</v>
      </c>
      <c r="C121" s="129">
        <f>C117-C119</f>
        <v>-180053.7549210707</v>
      </c>
      <c r="D121" s="129">
        <f aca="true" t="shared" si="205" ref="D121:P121">D117-D119</f>
        <v>-433290.13533604314</v>
      </c>
      <c r="E121" s="129">
        <f t="shared" si="205"/>
        <v>-402461.87029823824</v>
      </c>
      <c r="F121" s="129">
        <f t="shared" si="205"/>
        <v>-963950.1825675347</v>
      </c>
      <c r="G121" s="129">
        <f t="shared" si="205"/>
        <v>-822065.2664688756</v>
      </c>
      <c r="H121" s="129">
        <f t="shared" si="205"/>
        <v>-732450.0506008882</v>
      </c>
      <c r="I121" s="129">
        <f t="shared" si="205"/>
        <v>329651.99498979485</v>
      </c>
      <c r="J121" s="129">
        <f t="shared" si="205"/>
        <v>-1962827.9294394841</v>
      </c>
      <c r="K121" s="129">
        <f t="shared" si="205"/>
        <v>-397473.41285435075</v>
      </c>
      <c r="L121" s="129">
        <f t="shared" si="205"/>
        <v>-196657.89725951647</v>
      </c>
      <c r="M121" s="129">
        <f t="shared" si="205"/>
        <v>-111189.41280765197</v>
      </c>
      <c r="N121" s="129">
        <f t="shared" si="205"/>
        <v>-26987.044009638368</v>
      </c>
      <c r="O121" s="129">
        <f t="shared" si="205"/>
        <v>-190232.83766578243</v>
      </c>
      <c r="P121" s="129">
        <f t="shared" si="205"/>
        <v>-145428.08170365304</v>
      </c>
      <c r="Q121" s="129">
        <f aca="true" t="shared" si="206" ref="Q121:BV121">Q117-Q119</f>
        <v>-46556.21016284631</v>
      </c>
      <c r="R121" s="129">
        <f t="shared" si="206"/>
        <v>16489.959093097495</v>
      </c>
      <c r="S121" s="129">
        <f t="shared" si="206"/>
        <v>84871.22367789166</v>
      </c>
      <c r="T121" s="129">
        <f t="shared" si="206"/>
        <v>151324.64837445985</v>
      </c>
      <c r="U121" s="129">
        <f t="shared" si="206"/>
        <v>301680.14307336014</v>
      </c>
      <c r="V121" s="129">
        <f t="shared" si="206"/>
        <v>405827.66120553896</v>
      </c>
      <c r="W121" s="129">
        <f t="shared" si="206"/>
        <v>225628.4730071254</v>
      </c>
      <c r="X121" s="129">
        <f t="shared" si="206"/>
        <v>293157.1007857655</v>
      </c>
      <c r="Y121" s="129">
        <f t="shared" si="206"/>
        <v>417672.1501646326</v>
      </c>
      <c r="Z121" s="129">
        <f t="shared" si="206"/>
        <v>891925.4872542364</v>
      </c>
      <c r="AA121" s="129">
        <f t="shared" si="206"/>
        <v>1245466.5266091644</v>
      </c>
      <c r="AB121" s="129">
        <f t="shared" si="206"/>
        <v>1421543.2704526312</v>
      </c>
      <c r="AC121" s="129">
        <f t="shared" si="206"/>
        <v>1137784.3064576746</v>
      </c>
      <c r="AD121" s="129">
        <f t="shared" si="206"/>
        <v>1312105.5169182392</v>
      </c>
      <c r="AE121" s="129">
        <f t="shared" si="206"/>
        <v>1497625.3106813761</v>
      </c>
      <c r="AF121" s="129">
        <f t="shared" si="206"/>
        <v>1699120.8896912476</v>
      </c>
      <c r="AG121" s="129">
        <f t="shared" si="206"/>
        <v>1289946.5718850035</v>
      </c>
      <c r="AH121" s="129">
        <f t="shared" si="206"/>
        <v>1476425.9163965234</v>
      </c>
      <c r="AI121" s="129">
        <f t="shared" si="206"/>
        <v>1680249.8900409332</v>
      </c>
      <c r="AJ121" s="129">
        <f t="shared" si="206"/>
        <v>1529091.3455310008</v>
      </c>
      <c r="AK121" s="129">
        <f t="shared" si="206"/>
        <v>1764524.323163007</v>
      </c>
      <c r="AL121" s="129">
        <f t="shared" si="206"/>
        <v>2018118.5985988257</v>
      </c>
      <c r="AM121" s="129">
        <f t="shared" si="206"/>
        <v>1247662.589665469</v>
      </c>
      <c r="AN121" s="129">
        <f t="shared" si="206"/>
        <v>1454237.0837080476</v>
      </c>
      <c r="AO121" s="129">
        <f t="shared" si="206"/>
        <v>1674433.6281309961</v>
      </c>
      <c r="AP121" s="129">
        <f t="shared" si="206"/>
        <v>1539435.4965643873</v>
      </c>
      <c r="AQ121" s="129">
        <f t="shared" si="206"/>
        <v>1790943.4726785873</v>
      </c>
      <c r="AR121" s="129">
        <f t="shared" si="206"/>
        <v>2061079.4959075805</v>
      </c>
      <c r="AS121" s="129">
        <f t="shared" si="206"/>
        <v>2452540.3342420845</v>
      </c>
      <c r="AT121" s="129">
        <f t="shared" si="206"/>
        <v>2748826.6756317564</v>
      </c>
      <c r="AU121" s="129">
        <f t="shared" si="206"/>
        <v>2693811.837727654</v>
      </c>
      <c r="AV121" s="129">
        <f t="shared" si="206"/>
        <v>3030418.8355629942</v>
      </c>
      <c r="AW121" s="129">
        <f t="shared" si="206"/>
        <v>3391842.594650347</v>
      </c>
      <c r="AX121" s="129">
        <f t="shared" si="206"/>
        <v>3774492.46394806</v>
      </c>
      <c r="AY121" s="129">
        <f t="shared" si="206"/>
        <v>1621937.7558779903</v>
      </c>
      <c r="AZ121" s="129">
        <f t="shared" si="206"/>
        <v>1898288.8980966243</v>
      </c>
      <c r="BA121" s="129">
        <f t="shared" si="206"/>
        <v>2192458.468573048</v>
      </c>
      <c r="BB121" s="129">
        <f t="shared" si="206"/>
        <v>2137268.909688068</v>
      </c>
      <c r="BC121" s="129">
        <f t="shared" si="206"/>
        <v>2470855.9108796353</v>
      </c>
      <c r="BD121" s="129">
        <f t="shared" si="206"/>
        <v>2454851.705397313</v>
      </c>
      <c r="BE121" s="129">
        <f t="shared" si="206"/>
        <v>3021433.306388424</v>
      </c>
      <c r="BF121" s="129">
        <f t="shared" si="206"/>
        <v>3404222.674362516</v>
      </c>
      <c r="BG121" s="129">
        <f t="shared" si="206"/>
        <v>3441065.382311912</v>
      </c>
      <c r="BH121" s="129">
        <f t="shared" si="206"/>
        <v>3874171.691235563</v>
      </c>
      <c r="BI121" s="129">
        <f t="shared" si="206"/>
        <v>3963149.2985205604</v>
      </c>
      <c r="BJ121" s="129">
        <f t="shared" si="206"/>
        <v>4086841.5217916872</v>
      </c>
      <c r="BK121" s="129">
        <f t="shared" si="206"/>
        <v>2866093.603920292</v>
      </c>
      <c r="BL121" s="129">
        <f t="shared" si="206"/>
        <v>2912306.892237657</v>
      </c>
      <c r="BM121" s="129">
        <f t="shared" si="206"/>
        <v>3349051.5337732597</v>
      </c>
      <c r="BN121" s="129">
        <f t="shared" si="206"/>
        <v>3448860.6934457757</v>
      </c>
      <c r="BO121" s="129">
        <f t="shared" si="206"/>
        <v>3578445.1509231464</v>
      </c>
      <c r="BP121" s="129">
        <f t="shared" si="206"/>
        <v>3740887.0649479446</v>
      </c>
      <c r="BQ121" s="129">
        <f t="shared" si="206"/>
        <v>4560897.582654079</v>
      </c>
      <c r="BR121" s="129">
        <f t="shared" si="206"/>
        <v>4765739.01141315</v>
      </c>
      <c r="BS121" s="129">
        <f t="shared" si="206"/>
        <v>5006538.120806587</v>
      </c>
      <c r="BT121" s="129">
        <f t="shared" si="206"/>
        <v>5286172.816873283</v>
      </c>
      <c r="BU121" s="129">
        <f t="shared" si="206"/>
        <v>5614603.055665705</v>
      </c>
      <c r="BV121" s="129">
        <f t="shared" si="206"/>
        <v>5989007.04298601</v>
      </c>
    </row>
    <row r="122" spans="1:63" s="105" customFormat="1" ht="15.75">
      <c r="A122" s="104" t="s">
        <v>159</v>
      </c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</row>
    <row r="123" spans="1:74" s="123" customFormat="1" ht="12.75">
      <c r="A123" s="122" t="s">
        <v>160</v>
      </c>
      <c r="C123" s="123">
        <f>C30</f>
        <v>3872800</v>
      </c>
      <c r="D123" s="123">
        <f aca="true" t="shared" si="207" ref="D123:AI123">C125+D30</f>
        <v>5452460.911745596</v>
      </c>
      <c r="E123" s="123">
        <f t="shared" si="207"/>
        <v>6994131.693076219</v>
      </c>
      <c r="F123" s="123">
        <f t="shared" si="207"/>
        <v>8498725.989444647</v>
      </c>
      <c r="G123" s="123">
        <f t="shared" si="207"/>
        <v>9967135.473543778</v>
      </c>
      <c r="H123" s="123">
        <f t="shared" si="207"/>
        <v>11400230.373741569</v>
      </c>
      <c r="I123" s="123">
        <f t="shared" si="207"/>
        <v>12798859.989807347</v>
      </c>
      <c r="J123" s="123">
        <f t="shared" si="207"/>
        <v>14163853.196235145</v>
      </c>
      <c r="K123" s="123">
        <f t="shared" si="207"/>
        <v>15496018.933462327</v>
      </c>
      <c r="L123" s="123">
        <f t="shared" si="207"/>
        <v>16796146.687274642</v>
      </c>
      <c r="M123" s="123">
        <f t="shared" si="207"/>
        <v>18065006.95668179</v>
      </c>
      <c r="N123" s="123">
        <f t="shared" si="207"/>
        <v>19303351.710540805</v>
      </c>
      <c r="O123" s="123">
        <f t="shared" si="207"/>
        <v>19954314.833197832</v>
      </c>
      <c r="P123" s="123">
        <f t="shared" si="207"/>
        <v>20589622.587198716</v>
      </c>
      <c r="Q123" s="123">
        <f t="shared" si="207"/>
        <v>21209651.477078397</v>
      </c>
      <c r="R123" s="123">
        <f t="shared" si="207"/>
        <v>21814768.952608053</v>
      </c>
      <c r="S123" s="123">
        <f t="shared" si="207"/>
        <v>22405333.626558065</v>
      </c>
      <c r="T123" s="123">
        <f t="shared" si="207"/>
        <v>22981695.4872239</v>
      </c>
      <c r="U123" s="123">
        <f t="shared" si="207"/>
        <v>23544196.10584082</v>
      </c>
      <c r="V123" s="123">
        <f t="shared" si="207"/>
        <v>24093168.839010388</v>
      </c>
      <c r="W123" s="123">
        <f t="shared" si="207"/>
        <v>24628939.02625867</v>
      </c>
      <c r="X123" s="123">
        <f t="shared" si="207"/>
        <v>25151824.1828433</v>
      </c>
      <c r="Y123" s="123">
        <f t="shared" si="207"/>
        <v>25662134.18792358</v>
      </c>
      <c r="Z123" s="123">
        <f t="shared" si="207"/>
        <v>26160171.46820519</v>
      </c>
      <c r="AA123" s="123">
        <f t="shared" si="207"/>
        <v>26646231.177168343</v>
      </c>
      <c r="AB123" s="123">
        <f t="shared" si="207"/>
        <v>27120601.369985547</v>
      </c>
      <c r="AC123" s="123">
        <f t="shared" si="207"/>
        <v>27583563.174232706</v>
      </c>
      <c r="AD123" s="123">
        <f t="shared" si="207"/>
        <v>28035390.95649469</v>
      </c>
      <c r="AE123" s="123">
        <f t="shared" si="207"/>
        <v>28476352.484964095</v>
      </c>
      <c r="AF123" s="123">
        <f t="shared" si="207"/>
        <v>28906709.08812961</v>
      </c>
      <c r="AG123" s="123">
        <f t="shared" si="207"/>
        <v>29326715.809647974</v>
      </c>
      <c r="AH123" s="123">
        <f t="shared" si="207"/>
        <v>29736621.559491336</v>
      </c>
      <c r="AI123" s="123">
        <f t="shared" si="207"/>
        <v>30136669.261459608</v>
      </c>
      <c r="AJ123" s="123">
        <f aca="true" t="shared" si="208" ref="AJ123:BO123">AI125+AJ30</f>
        <v>30527095.99714519</v>
      </c>
      <c r="AK123" s="123">
        <f t="shared" si="208"/>
        <v>30908133.14643543</v>
      </c>
      <c r="AL123" s="123">
        <f t="shared" si="208"/>
        <v>31280006.524636026</v>
      </c>
      <c r="AM123" s="123">
        <f t="shared" si="208"/>
        <v>31642936.516296733</v>
      </c>
      <c r="AN123" s="123">
        <f t="shared" si="208"/>
        <v>31997138.20581856</v>
      </c>
      <c r="AO123" s="123">
        <f t="shared" si="208"/>
        <v>32342821.50491996</v>
      </c>
      <c r="AP123" s="123">
        <f t="shared" si="208"/>
        <v>32680191.277037505</v>
      </c>
      <c r="AQ123" s="123">
        <f t="shared" si="208"/>
        <v>33009447.458734777</v>
      </c>
      <c r="AR123" s="123">
        <f t="shared" si="208"/>
        <v>33330785.178191446</v>
      </c>
      <c r="AS123" s="123">
        <f t="shared" si="208"/>
        <v>33644394.87084272</v>
      </c>
      <c r="AT123" s="123">
        <f t="shared" si="208"/>
        <v>33950462.39223772</v>
      </c>
      <c r="AU123" s="123">
        <f t="shared" si="208"/>
        <v>34249169.12818369</v>
      </c>
      <c r="AV123" s="123">
        <f t="shared" si="208"/>
        <v>34540692.10224125</v>
      </c>
      <c r="AW123" s="123">
        <f t="shared" si="208"/>
        <v>34825204.08063444</v>
      </c>
      <c r="AX123" s="123">
        <f t="shared" si="208"/>
        <v>34963473.67463778</v>
      </c>
      <c r="AY123" s="123">
        <f t="shared" si="208"/>
        <v>35098417.94744747</v>
      </c>
      <c r="AZ123" s="123">
        <f t="shared" si="208"/>
        <v>35230116.87153411</v>
      </c>
      <c r="BA123" s="123">
        <f t="shared" si="208"/>
        <v>35358648.49606655</v>
      </c>
      <c r="BB123" s="123">
        <f t="shared" si="208"/>
        <v>35484088.993166424</v>
      </c>
      <c r="BC123" s="123">
        <f t="shared" si="208"/>
        <v>35606512.703050315</v>
      </c>
      <c r="BD123" s="123">
        <f t="shared" si="208"/>
        <v>35725992.178086214</v>
      </c>
      <c r="BE123" s="123">
        <f t="shared" si="208"/>
        <v>35842598.22579048</v>
      </c>
      <c r="BF123" s="123">
        <f t="shared" si="208"/>
        <v>35956399.950790726</v>
      </c>
      <c r="BG123" s="123">
        <f t="shared" si="208"/>
        <v>36067464.79577953</v>
      </c>
      <c r="BH123" s="123">
        <f t="shared" si="208"/>
        <v>36175858.58148323</v>
      </c>
      <c r="BI123" s="123">
        <f t="shared" si="208"/>
        <v>36281645.54566945</v>
      </c>
      <c r="BJ123" s="123">
        <f t="shared" si="208"/>
        <v>36384888.38121657</v>
      </c>
      <c r="BK123" s="123">
        <f t="shared" si="208"/>
        <v>36485648.273267604</v>
      </c>
      <c r="BL123" s="123">
        <f t="shared" si="208"/>
        <v>36583984.93549054</v>
      </c>
      <c r="BM123" s="123">
        <f t="shared" si="208"/>
        <v>36679956.64546667</v>
      </c>
      <c r="BN123" s="123">
        <f t="shared" si="208"/>
        <v>36773620.279227816</v>
      </c>
      <c r="BO123" s="123">
        <f t="shared" si="208"/>
        <v>36865031.344962955</v>
      </c>
      <c r="BP123" s="123">
        <f aca="true" t="shared" si="209" ref="BP123:BV123">BO125+BP30</f>
        <v>36954244.01591424</v>
      </c>
      <c r="BQ123" s="123">
        <f t="shared" si="209"/>
        <v>37041311.16248184</v>
      </c>
      <c r="BR123" s="123">
        <f t="shared" si="209"/>
        <v>37126284.38355671</v>
      </c>
      <c r="BS123" s="123">
        <f t="shared" si="209"/>
        <v>37209214.03709983</v>
      </c>
      <c r="BT123" s="123">
        <f t="shared" si="209"/>
        <v>37290149.269985996</v>
      </c>
      <c r="BU123" s="123">
        <f t="shared" si="209"/>
        <v>37369138.04712989</v>
      </c>
      <c r="BV123" s="123">
        <f t="shared" si="209"/>
        <v>37446227.179911695</v>
      </c>
    </row>
    <row r="124" spans="1:74" s="59" customFormat="1" ht="12.75">
      <c r="A124" s="124" t="s">
        <v>161</v>
      </c>
      <c r="C124" s="59">
        <f aca="true" t="shared" si="210" ref="C124:AH124">C110</f>
        <v>93139.08825440404</v>
      </c>
      <c r="D124" s="59">
        <f t="shared" si="210"/>
        <v>131129.2186693765</v>
      </c>
      <c r="E124" s="59">
        <f t="shared" si="210"/>
        <v>168205.70363157155</v>
      </c>
      <c r="F124" s="59">
        <f t="shared" si="210"/>
        <v>204390.51590086817</v>
      </c>
      <c r="G124" s="59">
        <f t="shared" si="210"/>
        <v>239705.099802209</v>
      </c>
      <c r="H124" s="59">
        <f t="shared" si="210"/>
        <v>274170.38393422164</v>
      </c>
      <c r="I124" s="59">
        <f t="shared" si="210"/>
        <v>307806.79357220285</v>
      </c>
      <c r="J124" s="59">
        <f t="shared" si="210"/>
        <v>340634.2627728175</v>
      </c>
      <c r="K124" s="59">
        <f t="shared" si="210"/>
        <v>372672.24618768424</v>
      </c>
      <c r="L124" s="59">
        <f t="shared" si="210"/>
        <v>403939.73059284996</v>
      </c>
      <c r="M124" s="59">
        <f t="shared" si="210"/>
        <v>434455.24614098546</v>
      </c>
      <c r="N124" s="59">
        <f t="shared" si="210"/>
        <v>464236.87734297186</v>
      </c>
      <c r="O124" s="59">
        <f t="shared" si="210"/>
        <v>479892.2459991161</v>
      </c>
      <c r="P124" s="59">
        <f t="shared" si="210"/>
        <v>495171.11012031924</v>
      </c>
      <c r="Q124" s="59">
        <f t="shared" si="210"/>
        <v>510082.524470346</v>
      </c>
      <c r="R124" s="59">
        <f t="shared" si="210"/>
        <v>524635.3260499883</v>
      </c>
      <c r="S124" s="59">
        <f t="shared" si="210"/>
        <v>538838.1393341661</v>
      </c>
      <c r="T124" s="59">
        <f t="shared" si="210"/>
        <v>552699.3813830784</v>
      </c>
      <c r="U124" s="59">
        <f t="shared" si="210"/>
        <v>566227.2668304339</v>
      </c>
      <c r="V124" s="59">
        <f t="shared" si="210"/>
        <v>579429.8127517161</v>
      </c>
      <c r="W124" s="59">
        <f t="shared" si="210"/>
        <v>592314.8434153693</v>
      </c>
      <c r="X124" s="59">
        <f t="shared" si="210"/>
        <v>604889.9949197212</v>
      </c>
      <c r="Y124" s="59">
        <f t="shared" si="210"/>
        <v>617162.7197183882</v>
      </c>
      <c r="Z124" s="59">
        <f t="shared" si="210"/>
        <v>629140.2910368483</v>
      </c>
      <c r="AA124" s="59">
        <f t="shared" si="210"/>
        <v>640829.8071827966</v>
      </c>
      <c r="AB124" s="59">
        <f t="shared" si="210"/>
        <v>652238.1957528391</v>
      </c>
      <c r="AC124" s="59">
        <f t="shared" si="210"/>
        <v>663372.2177380163</v>
      </c>
      <c r="AD124" s="59">
        <f t="shared" si="210"/>
        <v>674238.4715305929</v>
      </c>
      <c r="AE124" s="59">
        <f t="shared" si="210"/>
        <v>684843.3968344838</v>
      </c>
      <c r="AF124" s="59">
        <f t="shared" si="210"/>
        <v>695193.278481638</v>
      </c>
      <c r="AG124" s="59">
        <f t="shared" si="210"/>
        <v>705294.2501566383</v>
      </c>
      <c r="AH124" s="59">
        <f t="shared" si="210"/>
        <v>715152.2980317284</v>
      </c>
      <c r="AI124" s="59">
        <f aca="true" t="shared" si="211" ref="AI124:BN124">AI110</f>
        <v>724773.2643144164</v>
      </c>
      <c r="AJ124" s="59">
        <f t="shared" si="211"/>
        <v>734162.850709763</v>
      </c>
      <c r="AK124" s="59">
        <f t="shared" si="211"/>
        <v>743326.621799401</v>
      </c>
      <c r="AL124" s="59">
        <f t="shared" si="211"/>
        <v>752270.0083392918</v>
      </c>
      <c r="AM124" s="59">
        <f t="shared" si="211"/>
        <v>760998.3104781724</v>
      </c>
      <c r="AN124" s="59">
        <f t="shared" si="211"/>
        <v>769516.7008986</v>
      </c>
      <c r="AO124" s="59">
        <f t="shared" si="211"/>
        <v>777830.2278824564</v>
      </c>
      <c r="AP124" s="59">
        <f t="shared" si="211"/>
        <v>785943.8183027271</v>
      </c>
      <c r="AQ124" s="59">
        <f t="shared" si="211"/>
        <v>793862.2805433308</v>
      </c>
      <c r="AR124" s="59">
        <f t="shared" si="211"/>
        <v>801590.3073487284</v>
      </c>
      <c r="AS124" s="59">
        <f t="shared" si="211"/>
        <v>809132.4786049987</v>
      </c>
      <c r="AT124" s="59">
        <f t="shared" si="211"/>
        <v>816493.2640540318</v>
      </c>
      <c r="AU124" s="59">
        <f t="shared" si="211"/>
        <v>823677.0259424476</v>
      </c>
      <c r="AV124" s="59">
        <f t="shared" si="211"/>
        <v>830688.0216068075</v>
      </c>
      <c r="AW124" s="59">
        <f t="shared" si="211"/>
        <v>837530.4059966542</v>
      </c>
      <c r="AX124" s="59">
        <f t="shared" si="211"/>
        <v>840855.7271903069</v>
      </c>
      <c r="AY124" s="59">
        <f t="shared" si="211"/>
        <v>844101.0759133621</v>
      </c>
      <c r="AZ124" s="59">
        <f t="shared" si="211"/>
        <v>847268.3754675646</v>
      </c>
      <c r="BA124" s="59">
        <f t="shared" si="211"/>
        <v>850359.5029001221</v>
      </c>
      <c r="BB124" s="59">
        <f t="shared" si="211"/>
        <v>853376.2901161058</v>
      </c>
      <c r="BC124" s="59">
        <f t="shared" si="211"/>
        <v>856320.5249640987</v>
      </c>
      <c r="BD124" s="59">
        <f t="shared" si="211"/>
        <v>859193.9522957343</v>
      </c>
      <c r="BE124" s="59">
        <f t="shared" si="211"/>
        <v>861998.2749997533</v>
      </c>
      <c r="BF124" s="59">
        <f t="shared" si="211"/>
        <v>864735.1550111924</v>
      </c>
      <c r="BG124" s="59">
        <f t="shared" si="211"/>
        <v>867406.2142963025</v>
      </c>
      <c r="BH124" s="59">
        <f t="shared" si="211"/>
        <v>870013.0358137797</v>
      </c>
      <c r="BI124" s="59">
        <f t="shared" si="211"/>
        <v>872557.1644528796</v>
      </c>
      <c r="BJ124" s="59">
        <f t="shared" si="211"/>
        <v>875040.1079489698</v>
      </c>
      <c r="BK124" s="59">
        <f t="shared" si="211"/>
        <v>877463.3377770645</v>
      </c>
      <c r="BL124" s="59">
        <f t="shared" si="211"/>
        <v>879828.2900238694</v>
      </c>
      <c r="BM124" s="59">
        <f t="shared" si="211"/>
        <v>882136.366238854</v>
      </c>
      <c r="BN124" s="59">
        <f t="shared" si="211"/>
        <v>884388.9342648578</v>
      </c>
      <c r="BO124" s="59">
        <f aca="true" t="shared" si="212" ref="BO124:BV124">BO110</f>
        <v>886587.3290487181</v>
      </c>
      <c r="BP124" s="59">
        <f t="shared" si="212"/>
        <v>888732.853432405</v>
      </c>
      <c r="BQ124" s="59">
        <f t="shared" si="212"/>
        <v>890826.7789251284</v>
      </c>
      <c r="BR124" s="59">
        <f t="shared" si="212"/>
        <v>892870.3464568763</v>
      </c>
      <c r="BS124" s="59">
        <f t="shared" si="212"/>
        <v>894864.7671138325</v>
      </c>
      <c r="BT124" s="59">
        <f t="shared" si="212"/>
        <v>896811.2228561057</v>
      </c>
      <c r="BU124" s="59">
        <f t="shared" si="212"/>
        <v>898710.8672181984</v>
      </c>
      <c r="BV124" s="59">
        <f t="shared" si="212"/>
        <v>900564.8259926302</v>
      </c>
    </row>
    <row r="125" spans="1:74" s="59" customFormat="1" ht="12.75">
      <c r="A125" s="125" t="s">
        <v>162</v>
      </c>
      <c r="C125" s="59">
        <f>C123-C124</f>
        <v>3779660.9117455957</v>
      </c>
      <c r="D125" s="59">
        <f aca="true" t="shared" si="213" ref="D125:BO125">D123-D124</f>
        <v>5321331.693076219</v>
      </c>
      <c r="E125" s="59">
        <f t="shared" si="213"/>
        <v>6825925.989444648</v>
      </c>
      <c r="F125" s="59">
        <f t="shared" si="213"/>
        <v>8294335.473543779</v>
      </c>
      <c r="G125" s="59">
        <f t="shared" si="213"/>
        <v>9727430.373741569</v>
      </c>
      <c r="H125" s="59">
        <f t="shared" si="213"/>
        <v>11126059.989807347</v>
      </c>
      <c r="I125" s="59">
        <f t="shared" si="213"/>
        <v>12491053.196235145</v>
      </c>
      <c r="J125" s="59">
        <f t="shared" si="213"/>
        <v>13823218.933462327</v>
      </c>
      <c r="K125" s="59">
        <f t="shared" si="213"/>
        <v>15123346.687274642</v>
      </c>
      <c r="L125" s="59">
        <f t="shared" si="213"/>
        <v>16392206.956681792</v>
      </c>
      <c r="M125" s="59">
        <f t="shared" si="213"/>
        <v>17630551.710540805</v>
      </c>
      <c r="N125" s="59">
        <f t="shared" si="213"/>
        <v>18839114.833197832</v>
      </c>
      <c r="O125" s="59">
        <f t="shared" si="213"/>
        <v>19474422.587198716</v>
      </c>
      <c r="P125" s="59">
        <f t="shared" si="213"/>
        <v>20094451.477078397</v>
      </c>
      <c r="Q125" s="59">
        <f t="shared" si="213"/>
        <v>20699568.952608053</v>
      </c>
      <c r="R125" s="59">
        <f t="shared" si="213"/>
        <v>21290133.626558065</v>
      </c>
      <c r="S125" s="59">
        <f t="shared" si="213"/>
        <v>21866495.4872239</v>
      </c>
      <c r="T125" s="59">
        <f t="shared" si="213"/>
        <v>22428996.10584082</v>
      </c>
      <c r="U125" s="59">
        <f t="shared" si="213"/>
        <v>22977968.839010388</v>
      </c>
      <c r="V125" s="59">
        <f t="shared" si="213"/>
        <v>23513739.02625867</v>
      </c>
      <c r="W125" s="59">
        <f t="shared" si="213"/>
        <v>24036624.1828433</v>
      </c>
      <c r="X125" s="59">
        <f t="shared" si="213"/>
        <v>24546934.18792358</v>
      </c>
      <c r="Y125" s="59">
        <f t="shared" si="213"/>
        <v>25044971.46820519</v>
      </c>
      <c r="Z125" s="59">
        <f t="shared" si="213"/>
        <v>25531031.177168343</v>
      </c>
      <c r="AA125" s="59">
        <f t="shared" si="213"/>
        <v>26005401.369985547</v>
      </c>
      <c r="AB125" s="59">
        <f t="shared" si="213"/>
        <v>26468363.174232706</v>
      </c>
      <c r="AC125" s="59">
        <f t="shared" si="213"/>
        <v>26920190.95649469</v>
      </c>
      <c r="AD125" s="59">
        <f t="shared" si="213"/>
        <v>27361152.484964095</v>
      </c>
      <c r="AE125" s="59">
        <f t="shared" si="213"/>
        <v>27791509.08812961</v>
      </c>
      <c r="AF125" s="59">
        <f t="shared" si="213"/>
        <v>28211515.809647974</v>
      </c>
      <c r="AG125" s="59">
        <f t="shared" si="213"/>
        <v>28621421.559491336</v>
      </c>
      <c r="AH125" s="59">
        <f t="shared" si="213"/>
        <v>29021469.261459608</v>
      </c>
      <c r="AI125" s="59">
        <f t="shared" si="213"/>
        <v>29411895.99714519</v>
      </c>
      <c r="AJ125" s="59">
        <f t="shared" si="213"/>
        <v>29792933.14643543</v>
      </c>
      <c r="AK125" s="59">
        <f t="shared" si="213"/>
        <v>30164806.524636026</v>
      </c>
      <c r="AL125" s="59">
        <f t="shared" si="213"/>
        <v>30527736.516296733</v>
      </c>
      <c r="AM125" s="59">
        <f t="shared" si="213"/>
        <v>30881938.20581856</v>
      </c>
      <c r="AN125" s="59">
        <f t="shared" si="213"/>
        <v>31227621.50491996</v>
      </c>
      <c r="AO125" s="59">
        <f t="shared" si="213"/>
        <v>31564991.277037505</v>
      </c>
      <c r="AP125" s="59">
        <f t="shared" si="213"/>
        <v>31894247.458734777</v>
      </c>
      <c r="AQ125" s="59">
        <f t="shared" si="213"/>
        <v>32215585.178191446</v>
      </c>
      <c r="AR125" s="59">
        <f t="shared" si="213"/>
        <v>32529194.870842718</v>
      </c>
      <c r="AS125" s="59">
        <f t="shared" si="213"/>
        <v>32835262.39223772</v>
      </c>
      <c r="AT125" s="59">
        <f t="shared" si="213"/>
        <v>33133969.128183693</v>
      </c>
      <c r="AU125" s="59">
        <f t="shared" si="213"/>
        <v>33425492.102241244</v>
      </c>
      <c r="AV125" s="59">
        <f t="shared" si="213"/>
        <v>33710004.08063444</v>
      </c>
      <c r="AW125" s="59">
        <f t="shared" si="213"/>
        <v>33987673.67463778</v>
      </c>
      <c r="AX125" s="59">
        <f t="shared" si="213"/>
        <v>34122617.94744747</v>
      </c>
      <c r="AY125" s="59">
        <f t="shared" si="213"/>
        <v>34254316.87153411</v>
      </c>
      <c r="AZ125" s="59">
        <f t="shared" si="213"/>
        <v>34382848.49606655</v>
      </c>
      <c r="BA125" s="59">
        <f t="shared" si="213"/>
        <v>34508288.993166424</v>
      </c>
      <c r="BB125" s="59">
        <f t="shared" si="213"/>
        <v>34630712.703050315</v>
      </c>
      <c r="BC125" s="59">
        <f t="shared" si="213"/>
        <v>34750192.178086214</v>
      </c>
      <c r="BD125" s="59">
        <f t="shared" si="213"/>
        <v>34866798.22579048</v>
      </c>
      <c r="BE125" s="59">
        <f t="shared" si="213"/>
        <v>34980599.950790726</v>
      </c>
      <c r="BF125" s="59">
        <f t="shared" si="213"/>
        <v>35091664.79577953</v>
      </c>
      <c r="BG125" s="59">
        <f t="shared" si="213"/>
        <v>35200058.58148323</v>
      </c>
      <c r="BH125" s="59">
        <f t="shared" si="213"/>
        <v>35305845.54566945</v>
      </c>
      <c r="BI125" s="59">
        <f t="shared" si="213"/>
        <v>35409088.38121657</v>
      </c>
      <c r="BJ125" s="59">
        <f t="shared" si="213"/>
        <v>35509848.273267604</v>
      </c>
      <c r="BK125" s="59">
        <f t="shared" si="213"/>
        <v>35608184.93549054</v>
      </c>
      <c r="BL125" s="59">
        <f t="shared" si="213"/>
        <v>35704156.64546667</v>
      </c>
      <c r="BM125" s="59">
        <f t="shared" si="213"/>
        <v>35797820.279227816</v>
      </c>
      <c r="BN125" s="59">
        <f t="shared" si="213"/>
        <v>35889231.344962955</v>
      </c>
      <c r="BO125" s="59">
        <f t="shared" si="213"/>
        <v>35978444.01591424</v>
      </c>
      <c r="BP125" s="59">
        <f aca="true" t="shared" si="214" ref="BP125:BV125">BP123-BP124</f>
        <v>36065511.16248184</v>
      </c>
      <c r="BQ125" s="59">
        <f t="shared" si="214"/>
        <v>36150484.38355671</v>
      </c>
      <c r="BR125" s="59">
        <f t="shared" si="214"/>
        <v>36233414.03709983</v>
      </c>
      <c r="BS125" s="59">
        <f t="shared" si="214"/>
        <v>36314349.269985996</v>
      </c>
      <c r="BT125" s="59">
        <f t="shared" si="214"/>
        <v>36393338.04712989</v>
      </c>
      <c r="BU125" s="59">
        <f t="shared" si="214"/>
        <v>36470427.179911695</v>
      </c>
      <c r="BV125" s="59">
        <f t="shared" si="214"/>
        <v>36545662.35391907</v>
      </c>
    </row>
    <row r="126" s="59" customFormat="1" ht="12.75">
      <c r="A126" s="125"/>
    </row>
    <row r="127" spans="1:74" s="59" customFormat="1" ht="12.75">
      <c r="A127" s="125" t="s">
        <v>163</v>
      </c>
      <c r="C127" s="59">
        <f>C94-C119</f>
        <v>26040285.333333332</v>
      </c>
      <c r="D127" s="59">
        <f aca="true" t="shared" si="215" ref="D127:S127">D94</f>
        <v>24065324.416666664</v>
      </c>
      <c r="E127" s="59">
        <f t="shared" si="215"/>
        <v>22158268.249999996</v>
      </c>
      <c r="F127" s="59">
        <f t="shared" si="215"/>
        <v>19725908.58333333</v>
      </c>
      <c r="G127" s="59">
        <f t="shared" si="215"/>
        <v>17470748.41666666</v>
      </c>
      <c r="H127" s="59">
        <f t="shared" si="215"/>
        <v>15339668.749999994</v>
      </c>
      <c r="I127" s="59">
        <f t="shared" si="215"/>
        <v>14349280.083333328</v>
      </c>
      <c r="J127" s="59">
        <f t="shared" si="215"/>
        <v>11054286.416666662</v>
      </c>
      <c r="K127" s="59">
        <f t="shared" si="215"/>
        <v>9356685.249999996</v>
      </c>
      <c r="L127" s="59">
        <f t="shared" si="215"/>
        <v>7891167.08333333</v>
      </c>
      <c r="M127" s="59">
        <f t="shared" si="215"/>
        <v>6541632.916666664</v>
      </c>
      <c r="N127" s="59">
        <f t="shared" si="215"/>
        <v>5306082.749999998</v>
      </c>
      <c r="O127" s="59">
        <f t="shared" si="215"/>
        <v>4480542.158333332</v>
      </c>
      <c r="P127" s="59">
        <f t="shared" si="215"/>
        <v>3715085.1867499985</v>
      </c>
      <c r="Q127" s="59">
        <f t="shared" si="215"/>
        <v>3063411.501057498</v>
      </c>
      <c r="R127" s="59">
        <f t="shared" si="215"/>
        <v>2491585.4169860063</v>
      </c>
      <c r="S127" s="59">
        <f t="shared" si="215"/>
        <v>2011668.128681413</v>
      </c>
      <c r="T127" s="59">
        <f aca="true" t="shared" si="216" ref="T127:AY127">T94-T119</f>
        <v>1600492.1584389515</v>
      </c>
      <c r="U127" s="59">
        <f t="shared" si="216"/>
        <v>1373834.7476665354</v>
      </c>
      <c r="V127" s="59">
        <f t="shared" si="216"/>
        <v>1285030.4229519758</v>
      </c>
      <c r="W127" s="59">
        <f t="shared" si="216"/>
        <v>1043113.8749934077</v>
      </c>
      <c r="X127" s="59">
        <f t="shared" si="216"/>
        <v>856728.4897453206</v>
      </c>
      <c r="Y127" s="59">
        <f t="shared" si="216"/>
        <v>816339.3279173094</v>
      </c>
      <c r="Z127" s="59">
        <f t="shared" si="216"/>
        <v>1279160.399412662</v>
      </c>
      <c r="AA127" s="59">
        <f t="shared" si="216"/>
        <v>2171882.936012019</v>
      </c>
      <c r="AB127" s="59">
        <f t="shared" si="216"/>
        <v>3300300.7467551026</v>
      </c>
      <c r="AC127" s="59">
        <f t="shared" si="216"/>
        <v>4180104.080557971</v>
      </c>
      <c r="AD127" s="59">
        <f t="shared" si="216"/>
        <v>5206400.474432849</v>
      </c>
      <c r="AE127" s="59">
        <f t="shared" si="216"/>
        <v>6452592.661528469</v>
      </c>
      <c r="AF127" s="59">
        <f t="shared" si="216"/>
        <v>7935928.462976088</v>
      </c>
      <c r="AG127" s="59">
        <f t="shared" si="216"/>
        <v>9047667.588157443</v>
      </c>
      <c r="AH127" s="59">
        <f t="shared" si="216"/>
        <v>10299947.607842742</v>
      </c>
      <c r="AI127" s="59">
        <f t="shared" si="216"/>
        <v>11791101.568979435</v>
      </c>
      <c r="AJ127" s="59">
        <f t="shared" si="216"/>
        <v>13168280.750225779</v>
      </c>
      <c r="AK127" s="59">
        <f t="shared" si="216"/>
        <v>14769444.15139696</v>
      </c>
      <c r="AL127" s="59">
        <f t="shared" si="216"/>
        <v>16665249.711493667</v>
      </c>
      <c r="AM127" s="59">
        <f t="shared" si="216"/>
        <v>17833908.60235533</v>
      </c>
      <c r="AN127" s="59">
        <f t="shared" si="216"/>
        <v>19112598.19464363</v>
      </c>
      <c r="AO127" s="59">
        <f t="shared" si="216"/>
        <v>20647967.107526366</v>
      </c>
      <c r="AP127" s="59">
        <f t="shared" si="216"/>
        <v>22086478.280774977</v>
      </c>
      <c r="AQ127" s="59">
        <f t="shared" si="216"/>
        <v>23766007.056255676</v>
      </c>
      <c r="AR127" s="59">
        <f t="shared" si="216"/>
        <v>25757696.423968155</v>
      </c>
      <c r="AS127" s="59">
        <f t="shared" si="216"/>
        <v>28185225.531711727</v>
      </c>
      <c r="AT127" s="59">
        <f t="shared" si="216"/>
        <v>30969782.78970325</v>
      </c>
      <c r="AU127" s="59">
        <f t="shared" si="216"/>
        <v>33746911.65459587</v>
      </c>
      <c r="AV127" s="59">
        <f t="shared" si="216"/>
        <v>36860156.48963763</v>
      </c>
      <c r="AW127" s="59">
        <f t="shared" si="216"/>
        <v>40387568.42240685</v>
      </c>
      <c r="AX127" s="59">
        <f t="shared" si="216"/>
        <v>44489640.603724815</v>
      </c>
      <c r="AY127" s="59">
        <f t="shared" si="216"/>
        <v>46494582.95332727</v>
      </c>
      <c r="AZ127" s="59">
        <f aca="true" t="shared" si="217" ref="AZ127:BV127">AZ94-AZ119</f>
        <v>48485513.55723846</v>
      </c>
      <c r="BA127" s="59">
        <f t="shared" si="217"/>
        <v>50811389.10572481</v>
      </c>
      <c r="BB127" s="59">
        <f t="shared" si="217"/>
        <v>53125205.91487986</v>
      </c>
      <c r="BC127" s="59">
        <f t="shared" si="217"/>
        <v>55768028.1111356</v>
      </c>
      <c r="BD127" s="59">
        <f t="shared" si="217"/>
        <v>58443208.66576678</v>
      </c>
      <c r="BE127" s="59">
        <f t="shared" si="217"/>
        <v>61685592.752436414</v>
      </c>
      <c r="BF127" s="59">
        <f t="shared" si="217"/>
        <v>65390764.21449945</v>
      </c>
      <c r="BG127" s="59">
        <f t="shared" si="217"/>
        <v>69187647.99397528</v>
      </c>
      <c r="BH127" s="59">
        <f t="shared" si="217"/>
        <v>73425268.9095217</v>
      </c>
      <c r="BI127" s="59">
        <f t="shared" si="217"/>
        <v>77813471.51220909</v>
      </c>
      <c r="BJ127" s="59">
        <f t="shared" si="217"/>
        <v>82339982.591748</v>
      </c>
      <c r="BK127" s="59">
        <f t="shared" si="217"/>
        <v>85665036.10459878</v>
      </c>
      <c r="BL127" s="59">
        <f t="shared" si="217"/>
        <v>88872202.23284943</v>
      </c>
      <c r="BM127" s="59">
        <f t="shared" si="217"/>
        <v>92524722.89089397</v>
      </c>
      <c r="BN127" s="59">
        <f t="shared" si="217"/>
        <v>96338861.36411913</v>
      </c>
      <c r="BO127" s="59">
        <f t="shared" si="217"/>
        <v>100298393.02956086</v>
      </c>
      <c r="BP127" s="59">
        <f t="shared" si="217"/>
        <v>104440182.74124892</v>
      </c>
      <c r="BQ127" s="59">
        <f t="shared" si="217"/>
        <v>109426228.06623012</v>
      </c>
      <c r="BR127" s="59">
        <f t="shared" si="217"/>
        <v>114730978.00355297</v>
      </c>
      <c r="BS127" s="59">
        <f t="shared" si="217"/>
        <v>120306454.39302972</v>
      </c>
      <c r="BT127" s="59">
        <f t="shared" si="217"/>
        <v>126196348.17650546</v>
      </c>
      <c r="BU127" s="59">
        <f t="shared" si="217"/>
        <v>132454703.84714483</v>
      </c>
      <c r="BV127" s="59">
        <f t="shared" si="217"/>
        <v>139134103.40553242</v>
      </c>
    </row>
    <row r="128" spans="1:74" s="59" customFormat="1" ht="12.75">
      <c r="A128" s="125" t="s">
        <v>164</v>
      </c>
      <c r="C128" s="59">
        <f>C87</f>
        <v>0</v>
      </c>
      <c r="D128" s="59">
        <f>C128-C129</f>
        <v>0</v>
      </c>
      <c r="E128" s="59">
        <f aca="true" t="shared" si="218" ref="E128:BP128">D128-D129</f>
        <v>0</v>
      </c>
      <c r="F128" s="59">
        <f t="shared" si="218"/>
        <v>0</v>
      </c>
      <c r="G128" s="59">
        <f t="shared" si="218"/>
        <v>0</v>
      </c>
      <c r="H128" s="59">
        <f t="shared" si="218"/>
        <v>0</v>
      </c>
      <c r="I128" s="59">
        <f t="shared" si="218"/>
        <v>0</v>
      </c>
      <c r="J128" s="59">
        <f t="shared" si="218"/>
        <v>0</v>
      </c>
      <c r="K128" s="59">
        <f t="shared" si="218"/>
        <v>0</v>
      </c>
      <c r="L128" s="59">
        <f t="shared" si="218"/>
        <v>0</v>
      </c>
      <c r="M128" s="59">
        <f t="shared" si="218"/>
        <v>0</v>
      </c>
      <c r="N128" s="59">
        <f t="shared" si="218"/>
        <v>0</v>
      </c>
      <c r="O128" s="59">
        <f t="shared" si="218"/>
        <v>0</v>
      </c>
      <c r="P128" s="59">
        <f t="shared" si="218"/>
        <v>0</v>
      </c>
      <c r="Q128" s="59">
        <f t="shared" si="218"/>
        <v>0</v>
      </c>
      <c r="R128" s="59">
        <f t="shared" si="218"/>
        <v>0</v>
      </c>
      <c r="S128" s="59">
        <f t="shared" si="218"/>
        <v>0</v>
      </c>
      <c r="T128" s="59">
        <f t="shared" si="218"/>
        <v>0</v>
      </c>
      <c r="U128" s="59">
        <f t="shared" si="218"/>
        <v>0</v>
      </c>
      <c r="V128" s="59">
        <f t="shared" si="218"/>
        <v>0</v>
      </c>
      <c r="W128" s="59">
        <f t="shared" si="218"/>
        <v>0</v>
      </c>
      <c r="X128" s="59">
        <f t="shared" si="218"/>
        <v>0</v>
      </c>
      <c r="Y128" s="59">
        <f t="shared" si="218"/>
        <v>0</v>
      </c>
      <c r="Z128" s="59">
        <f t="shared" si="218"/>
        <v>0</v>
      </c>
      <c r="AA128" s="59">
        <f t="shared" si="218"/>
        <v>0</v>
      </c>
      <c r="AB128" s="59">
        <f t="shared" si="218"/>
        <v>0</v>
      </c>
      <c r="AC128" s="59">
        <f t="shared" si="218"/>
        <v>0</v>
      </c>
      <c r="AD128" s="59">
        <f t="shared" si="218"/>
        <v>0</v>
      </c>
      <c r="AE128" s="59">
        <f t="shared" si="218"/>
        <v>0</v>
      </c>
      <c r="AF128" s="59">
        <f t="shared" si="218"/>
        <v>0</v>
      </c>
      <c r="AG128" s="59">
        <f t="shared" si="218"/>
        <v>0</v>
      </c>
      <c r="AH128" s="59">
        <f t="shared" si="218"/>
        <v>0</v>
      </c>
      <c r="AI128" s="59">
        <f t="shared" si="218"/>
        <v>0</v>
      </c>
      <c r="AJ128" s="59">
        <f t="shared" si="218"/>
        <v>0</v>
      </c>
      <c r="AK128" s="59">
        <f t="shared" si="218"/>
        <v>0</v>
      </c>
      <c r="AL128" s="59">
        <f t="shared" si="218"/>
        <v>0</v>
      </c>
      <c r="AM128" s="59">
        <f t="shared" si="218"/>
        <v>0</v>
      </c>
      <c r="AN128" s="59">
        <f t="shared" si="218"/>
        <v>0</v>
      </c>
      <c r="AO128" s="59">
        <f t="shared" si="218"/>
        <v>0</v>
      </c>
      <c r="AP128" s="59">
        <f t="shared" si="218"/>
        <v>0</v>
      </c>
      <c r="AQ128" s="59">
        <f t="shared" si="218"/>
        <v>0</v>
      </c>
      <c r="AR128" s="59">
        <f t="shared" si="218"/>
        <v>0</v>
      </c>
      <c r="AS128" s="59">
        <f t="shared" si="218"/>
        <v>0</v>
      </c>
      <c r="AT128" s="59">
        <f t="shared" si="218"/>
        <v>0</v>
      </c>
      <c r="AU128" s="59">
        <f t="shared" si="218"/>
        <v>0</v>
      </c>
      <c r="AV128" s="59">
        <f t="shared" si="218"/>
        <v>0</v>
      </c>
      <c r="AW128" s="59">
        <f t="shared" si="218"/>
        <v>0</v>
      </c>
      <c r="AX128" s="59">
        <f t="shared" si="218"/>
        <v>0</v>
      </c>
      <c r="AY128" s="59">
        <f t="shared" si="218"/>
        <v>0</v>
      </c>
      <c r="AZ128" s="59">
        <f t="shared" si="218"/>
        <v>0</v>
      </c>
      <c r="BA128" s="59">
        <f t="shared" si="218"/>
        <v>0</v>
      </c>
      <c r="BB128" s="59">
        <f t="shared" si="218"/>
        <v>0</v>
      </c>
      <c r="BC128" s="59">
        <f t="shared" si="218"/>
        <v>0</v>
      </c>
      <c r="BD128" s="59">
        <f t="shared" si="218"/>
        <v>0</v>
      </c>
      <c r="BE128" s="59">
        <f t="shared" si="218"/>
        <v>0</v>
      </c>
      <c r="BF128" s="59">
        <f t="shared" si="218"/>
        <v>0</v>
      </c>
      <c r="BG128" s="59">
        <f t="shared" si="218"/>
        <v>0</v>
      </c>
      <c r="BH128" s="59">
        <f t="shared" si="218"/>
        <v>0</v>
      </c>
      <c r="BI128" s="59">
        <f t="shared" si="218"/>
        <v>0</v>
      </c>
      <c r="BJ128" s="59">
        <f t="shared" si="218"/>
        <v>0</v>
      </c>
      <c r="BK128" s="59">
        <f t="shared" si="218"/>
        <v>0</v>
      </c>
      <c r="BL128" s="59">
        <f t="shared" si="218"/>
        <v>0</v>
      </c>
      <c r="BM128" s="59">
        <f t="shared" si="218"/>
        <v>0</v>
      </c>
      <c r="BN128" s="59">
        <f t="shared" si="218"/>
        <v>0</v>
      </c>
      <c r="BO128" s="59">
        <f t="shared" si="218"/>
        <v>0</v>
      </c>
      <c r="BP128" s="59">
        <f t="shared" si="218"/>
        <v>0</v>
      </c>
      <c r="BQ128" s="59">
        <f aca="true" t="shared" si="219" ref="BQ128:BV128">BP128-BP129</f>
        <v>0</v>
      </c>
      <c r="BR128" s="59">
        <f t="shared" si="219"/>
        <v>0</v>
      </c>
      <c r="BS128" s="59">
        <f t="shared" si="219"/>
        <v>0</v>
      </c>
      <c r="BT128" s="59">
        <f t="shared" si="219"/>
        <v>0</v>
      </c>
      <c r="BU128" s="59">
        <f t="shared" si="219"/>
        <v>0</v>
      </c>
      <c r="BV128" s="59">
        <f t="shared" si="219"/>
        <v>0</v>
      </c>
    </row>
    <row r="129" spans="1:74" s="59" customFormat="1" ht="12.75">
      <c r="A129" s="124" t="s">
        <v>165</v>
      </c>
      <c r="C129" s="59">
        <f aca="true" t="shared" si="220" ref="C129:AH129">C89</f>
        <v>0</v>
      </c>
      <c r="D129" s="59">
        <f t="shared" si="220"/>
        <v>0</v>
      </c>
      <c r="E129" s="59">
        <f t="shared" si="220"/>
        <v>0</v>
      </c>
      <c r="F129" s="59">
        <f t="shared" si="220"/>
        <v>0</v>
      </c>
      <c r="G129" s="59">
        <f t="shared" si="220"/>
        <v>0</v>
      </c>
      <c r="H129" s="59">
        <f t="shared" si="220"/>
        <v>0</v>
      </c>
      <c r="I129" s="59">
        <f t="shared" si="220"/>
        <v>0</v>
      </c>
      <c r="J129" s="59">
        <f t="shared" si="220"/>
        <v>0</v>
      </c>
      <c r="K129" s="59">
        <f t="shared" si="220"/>
        <v>0</v>
      </c>
      <c r="L129" s="59">
        <f t="shared" si="220"/>
        <v>0</v>
      </c>
      <c r="M129" s="59">
        <f t="shared" si="220"/>
        <v>0</v>
      </c>
      <c r="N129" s="59">
        <f t="shared" si="220"/>
        <v>0</v>
      </c>
      <c r="O129" s="59">
        <f t="shared" si="220"/>
        <v>0</v>
      </c>
      <c r="P129" s="59">
        <f t="shared" si="220"/>
        <v>0</v>
      </c>
      <c r="Q129" s="59">
        <f t="shared" si="220"/>
        <v>0</v>
      </c>
      <c r="R129" s="59">
        <f t="shared" si="220"/>
        <v>0</v>
      </c>
      <c r="S129" s="59">
        <f t="shared" si="220"/>
        <v>0</v>
      </c>
      <c r="T129" s="59">
        <f t="shared" si="220"/>
        <v>0</v>
      </c>
      <c r="U129" s="59">
        <f t="shared" si="220"/>
        <v>0</v>
      </c>
      <c r="V129" s="59">
        <f t="shared" si="220"/>
        <v>0</v>
      </c>
      <c r="W129" s="59">
        <f t="shared" si="220"/>
        <v>0</v>
      </c>
      <c r="X129" s="59">
        <f t="shared" si="220"/>
        <v>0</v>
      </c>
      <c r="Y129" s="59">
        <f t="shared" si="220"/>
        <v>0</v>
      </c>
      <c r="Z129" s="59">
        <f t="shared" si="220"/>
        <v>0</v>
      </c>
      <c r="AA129" s="59">
        <f t="shared" si="220"/>
        <v>0</v>
      </c>
      <c r="AB129" s="59">
        <f t="shared" si="220"/>
        <v>0</v>
      </c>
      <c r="AC129" s="59">
        <f t="shared" si="220"/>
        <v>0</v>
      </c>
      <c r="AD129" s="59">
        <f t="shared" si="220"/>
        <v>0</v>
      </c>
      <c r="AE129" s="59">
        <f t="shared" si="220"/>
        <v>0</v>
      </c>
      <c r="AF129" s="59">
        <f t="shared" si="220"/>
        <v>0</v>
      </c>
      <c r="AG129" s="59">
        <f t="shared" si="220"/>
        <v>0</v>
      </c>
      <c r="AH129" s="59">
        <f t="shared" si="220"/>
        <v>0</v>
      </c>
      <c r="AI129" s="59">
        <f aca="true" t="shared" si="221" ref="AI129:BN129">AI89</f>
        <v>0</v>
      </c>
      <c r="AJ129" s="59">
        <f t="shared" si="221"/>
        <v>0</v>
      </c>
      <c r="AK129" s="59">
        <f t="shared" si="221"/>
        <v>0</v>
      </c>
      <c r="AL129" s="59">
        <f t="shared" si="221"/>
        <v>0</v>
      </c>
      <c r="AM129" s="59">
        <f t="shared" si="221"/>
        <v>0</v>
      </c>
      <c r="AN129" s="59">
        <f t="shared" si="221"/>
        <v>0</v>
      </c>
      <c r="AO129" s="59">
        <f t="shared" si="221"/>
        <v>0</v>
      </c>
      <c r="AP129" s="59">
        <f t="shared" si="221"/>
        <v>0</v>
      </c>
      <c r="AQ129" s="59">
        <f t="shared" si="221"/>
        <v>0</v>
      </c>
      <c r="AR129" s="59">
        <f t="shared" si="221"/>
        <v>0</v>
      </c>
      <c r="AS129" s="59">
        <f t="shared" si="221"/>
        <v>0</v>
      </c>
      <c r="AT129" s="59">
        <f t="shared" si="221"/>
        <v>0</v>
      </c>
      <c r="AU129" s="59">
        <f t="shared" si="221"/>
        <v>0</v>
      </c>
      <c r="AV129" s="59">
        <f t="shared" si="221"/>
        <v>0</v>
      </c>
      <c r="AW129" s="59">
        <f t="shared" si="221"/>
        <v>0</v>
      </c>
      <c r="AX129" s="59">
        <f t="shared" si="221"/>
        <v>0</v>
      </c>
      <c r="AY129" s="59">
        <f t="shared" si="221"/>
        <v>0</v>
      </c>
      <c r="AZ129" s="59">
        <f t="shared" si="221"/>
        <v>0</v>
      </c>
      <c r="BA129" s="59">
        <f t="shared" si="221"/>
        <v>0</v>
      </c>
      <c r="BB129" s="59">
        <f t="shared" si="221"/>
        <v>0</v>
      </c>
      <c r="BC129" s="59">
        <f t="shared" si="221"/>
        <v>0</v>
      </c>
      <c r="BD129" s="59">
        <f t="shared" si="221"/>
        <v>0</v>
      </c>
      <c r="BE129" s="59">
        <f t="shared" si="221"/>
        <v>0</v>
      </c>
      <c r="BF129" s="59">
        <f t="shared" si="221"/>
        <v>0</v>
      </c>
      <c r="BG129" s="59">
        <f t="shared" si="221"/>
        <v>0</v>
      </c>
      <c r="BH129" s="59">
        <f t="shared" si="221"/>
        <v>0</v>
      </c>
      <c r="BI129" s="59">
        <f t="shared" si="221"/>
        <v>0</v>
      </c>
      <c r="BJ129" s="59">
        <f t="shared" si="221"/>
        <v>0</v>
      </c>
      <c r="BK129" s="59">
        <f t="shared" si="221"/>
        <v>0</v>
      </c>
      <c r="BL129" s="59">
        <f t="shared" si="221"/>
        <v>0</v>
      </c>
      <c r="BM129" s="59">
        <f t="shared" si="221"/>
        <v>0</v>
      </c>
      <c r="BN129" s="59">
        <f t="shared" si="221"/>
        <v>0</v>
      </c>
      <c r="BO129" s="59">
        <f aca="true" t="shared" si="222" ref="BO129:BV129">BO89</f>
        <v>0</v>
      </c>
      <c r="BP129" s="59">
        <f t="shared" si="222"/>
        <v>0</v>
      </c>
      <c r="BQ129" s="59">
        <f t="shared" si="222"/>
        <v>0</v>
      </c>
      <c r="BR129" s="59">
        <f t="shared" si="222"/>
        <v>0</v>
      </c>
      <c r="BS129" s="59">
        <f t="shared" si="222"/>
        <v>0</v>
      </c>
      <c r="BT129" s="59">
        <f t="shared" si="222"/>
        <v>0</v>
      </c>
      <c r="BU129" s="59">
        <f t="shared" si="222"/>
        <v>0</v>
      </c>
      <c r="BV129" s="59">
        <f t="shared" si="222"/>
        <v>0</v>
      </c>
    </row>
    <row r="130" spans="1:74" s="59" customFormat="1" ht="12.75">
      <c r="A130" s="125" t="s">
        <v>166</v>
      </c>
      <c r="C130" s="59">
        <f>C128-C129</f>
        <v>0</v>
      </c>
      <c r="D130" s="59">
        <f aca="true" t="shared" si="223" ref="D130:BO130">D128-D129</f>
        <v>0</v>
      </c>
      <c r="E130" s="59">
        <f t="shared" si="223"/>
        <v>0</v>
      </c>
      <c r="F130" s="59">
        <f t="shared" si="223"/>
        <v>0</v>
      </c>
      <c r="G130" s="59">
        <f t="shared" si="223"/>
        <v>0</v>
      </c>
      <c r="H130" s="59">
        <f t="shared" si="223"/>
        <v>0</v>
      </c>
      <c r="I130" s="59">
        <f t="shared" si="223"/>
        <v>0</v>
      </c>
      <c r="J130" s="59">
        <f t="shared" si="223"/>
        <v>0</v>
      </c>
      <c r="K130" s="59">
        <f t="shared" si="223"/>
        <v>0</v>
      </c>
      <c r="L130" s="59">
        <f t="shared" si="223"/>
        <v>0</v>
      </c>
      <c r="M130" s="59">
        <f t="shared" si="223"/>
        <v>0</v>
      </c>
      <c r="N130" s="59">
        <f t="shared" si="223"/>
        <v>0</v>
      </c>
      <c r="O130" s="59">
        <f t="shared" si="223"/>
        <v>0</v>
      </c>
      <c r="P130" s="59">
        <f t="shared" si="223"/>
        <v>0</v>
      </c>
      <c r="Q130" s="59">
        <f t="shared" si="223"/>
        <v>0</v>
      </c>
      <c r="R130" s="59">
        <f t="shared" si="223"/>
        <v>0</v>
      </c>
      <c r="S130" s="59">
        <f t="shared" si="223"/>
        <v>0</v>
      </c>
      <c r="T130" s="59">
        <f t="shared" si="223"/>
        <v>0</v>
      </c>
      <c r="U130" s="59">
        <f t="shared" si="223"/>
        <v>0</v>
      </c>
      <c r="V130" s="59">
        <f t="shared" si="223"/>
        <v>0</v>
      </c>
      <c r="W130" s="59">
        <f t="shared" si="223"/>
        <v>0</v>
      </c>
      <c r="X130" s="59">
        <f t="shared" si="223"/>
        <v>0</v>
      </c>
      <c r="Y130" s="59">
        <f t="shared" si="223"/>
        <v>0</v>
      </c>
      <c r="Z130" s="59">
        <f t="shared" si="223"/>
        <v>0</v>
      </c>
      <c r="AA130" s="59">
        <f t="shared" si="223"/>
        <v>0</v>
      </c>
      <c r="AB130" s="59">
        <f t="shared" si="223"/>
        <v>0</v>
      </c>
      <c r="AC130" s="59">
        <f t="shared" si="223"/>
        <v>0</v>
      </c>
      <c r="AD130" s="59">
        <f t="shared" si="223"/>
        <v>0</v>
      </c>
      <c r="AE130" s="59">
        <f t="shared" si="223"/>
        <v>0</v>
      </c>
      <c r="AF130" s="59">
        <f t="shared" si="223"/>
        <v>0</v>
      </c>
      <c r="AG130" s="59">
        <f t="shared" si="223"/>
        <v>0</v>
      </c>
      <c r="AH130" s="59">
        <f t="shared" si="223"/>
        <v>0</v>
      </c>
      <c r="AI130" s="59">
        <f t="shared" si="223"/>
        <v>0</v>
      </c>
      <c r="AJ130" s="59">
        <f t="shared" si="223"/>
        <v>0</v>
      </c>
      <c r="AK130" s="59">
        <f t="shared" si="223"/>
        <v>0</v>
      </c>
      <c r="AL130" s="59">
        <f t="shared" si="223"/>
        <v>0</v>
      </c>
      <c r="AM130" s="59">
        <f t="shared" si="223"/>
        <v>0</v>
      </c>
      <c r="AN130" s="59">
        <f t="shared" si="223"/>
        <v>0</v>
      </c>
      <c r="AO130" s="59">
        <f t="shared" si="223"/>
        <v>0</v>
      </c>
      <c r="AP130" s="59">
        <f t="shared" si="223"/>
        <v>0</v>
      </c>
      <c r="AQ130" s="59">
        <f t="shared" si="223"/>
        <v>0</v>
      </c>
      <c r="AR130" s="59">
        <f t="shared" si="223"/>
        <v>0</v>
      </c>
      <c r="AS130" s="59">
        <f t="shared" si="223"/>
        <v>0</v>
      </c>
      <c r="AT130" s="59">
        <f t="shared" si="223"/>
        <v>0</v>
      </c>
      <c r="AU130" s="59">
        <f t="shared" si="223"/>
        <v>0</v>
      </c>
      <c r="AV130" s="59">
        <f t="shared" si="223"/>
        <v>0</v>
      </c>
      <c r="AW130" s="59">
        <f t="shared" si="223"/>
        <v>0</v>
      </c>
      <c r="AX130" s="59">
        <f t="shared" si="223"/>
        <v>0</v>
      </c>
      <c r="AY130" s="59">
        <f t="shared" si="223"/>
        <v>0</v>
      </c>
      <c r="AZ130" s="59">
        <f t="shared" si="223"/>
        <v>0</v>
      </c>
      <c r="BA130" s="59">
        <f t="shared" si="223"/>
        <v>0</v>
      </c>
      <c r="BB130" s="59">
        <f t="shared" si="223"/>
        <v>0</v>
      </c>
      <c r="BC130" s="59">
        <f t="shared" si="223"/>
        <v>0</v>
      </c>
      <c r="BD130" s="59">
        <f t="shared" si="223"/>
        <v>0</v>
      </c>
      <c r="BE130" s="59">
        <f t="shared" si="223"/>
        <v>0</v>
      </c>
      <c r="BF130" s="59">
        <f t="shared" si="223"/>
        <v>0</v>
      </c>
      <c r="BG130" s="59">
        <f t="shared" si="223"/>
        <v>0</v>
      </c>
      <c r="BH130" s="59">
        <f t="shared" si="223"/>
        <v>0</v>
      </c>
      <c r="BI130" s="59">
        <f t="shared" si="223"/>
        <v>0</v>
      </c>
      <c r="BJ130" s="59">
        <f t="shared" si="223"/>
        <v>0</v>
      </c>
      <c r="BK130" s="59">
        <f t="shared" si="223"/>
        <v>0</v>
      </c>
      <c r="BL130" s="59">
        <f t="shared" si="223"/>
        <v>0</v>
      </c>
      <c r="BM130" s="59">
        <f t="shared" si="223"/>
        <v>0</v>
      </c>
      <c r="BN130" s="59">
        <f t="shared" si="223"/>
        <v>0</v>
      </c>
      <c r="BO130" s="59">
        <f t="shared" si="223"/>
        <v>0</v>
      </c>
      <c r="BP130" s="59">
        <f aca="true" t="shared" si="224" ref="BP130:BV130">BP128-BP129</f>
        <v>0</v>
      </c>
      <c r="BQ130" s="59">
        <f t="shared" si="224"/>
        <v>0</v>
      </c>
      <c r="BR130" s="59">
        <f t="shared" si="224"/>
        <v>0</v>
      </c>
      <c r="BS130" s="59">
        <f t="shared" si="224"/>
        <v>0</v>
      </c>
      <c r="BT130" s="59">
        <f t="shared" si="224"/>
        <v>0</v>
      </c>
      <c r="BU130" s="59">
        <f t="shared" si="224"/>
        <v>0</v>
      </c>
      <c r="BV130" s="59">
        <f t="shared" si="224"/>
        <v>0</v>
      </c>
    </row>
    <row r="131" s="59" customFormat="1" ht="12.75">
      <c r="A131" s="125"/>
    </row>
    <row r="132" spans="1:74" s="127" customFormat="1" ht="12.75">
      <c r="A132" s="126" t="s">
        <v>167</v>
      </c>
      <c r="C132" s="127">
        <f aca="true" t="shared" si="225" ref="C132:AH132">C125+C127-C130</f>
        <v>29819946.24507893</v>
      </c>
      <c r="D132" s="127">
        <f t="shared" si="225"/>
        <v>29386656.109742884</v>
      </c>
      <c r="E132" s="127">
        <f t="shared" si="225"/>
        <v>28984194.239444643</v>
      </c>
      <c r="F132" s="127">
        <f t="shared" si="225"/>
        <v>28020244.056877106</v>
      </c>
      <c r="G132" s="127">
        <f t="shared" si="225"/>
        <v>27198178.79040823</v>
      </c>
      <c r="H132" s="127">
        <f t="shared" si="225"/>
        <v>26465728.73980734</v>
      </c>
      <c r="I132" s="127">
        <f t="shared" si="225"/>
        <v>26840333.27956847</v>
      </c>
      <c r="J132" s="127">
        <f t="shared" si="225"/>
        <v>24877505.35012899</v>
      </c>
      <c r="K132" s="127">
        <f t="shared" si="225"/>
        <v>24480031.93727464</v>
      </c>
      <c r="L132" s="127">
        <f t="shared" si="225"/>
        <v>24283374.040015124</v>
      </c>
      <c r="M132" s="127">
        <f t="shared" si="225"/>
        <v>24172184.62720747</v>
      </c>
      <c r="N132" s="127">
        <f t="shared" si="225"/>
        <v>24145197.583197832</v>
      </c>
      <c r="O132" s="127">
        <f t="shared" si="225"/>
        <v>23954964.745532047</v>
      </c>
      <c r="P132" s="127">
        <f t="shared" si="225"/>
        <v>23809536.663828395</v>
      </c>
      <c r="Q132" s="127">
        <f t="shared" si="225"/>
        <v>23762980.45366555</v>
      </c>
      <c r="R132" s="127">
        <f t="shared" si="225"/>
        <v>23781719.043544073</v>
      </c>
      <c r="S132" s="127">
        <f t="shared" si="225"/>
        <v>23878163.615905315</v>
      </c>
      <c r="T132" s="127">
        <f t="shared" si="225"/>
        <v>24029488.26427977</v>
      </c>
      <c r="U132" s="127">
        <f t="shared" si="225"/>
        <v>24351803.58667692</v>
      </c>
      <c r="V132" s="127">
        <f t="shared" si="225"/>
        <v>24798769.449210644</v>
      </c>
      <c r="W132" s="127">
        <f t="shared" si="225"/>
        <v>25079738.057836708</v>
      </c>
      <c r="X132" s="127">
        <f t="shared" si="225"/>
        <v>25403662.6776689</v>
      </c>
      <c r="Y132" s="127">
        <f t="shared" si="225"/>
        <v>25861310.7961225</v>
      </c>
      <c r="Z132" s="127">
        <f t="shared" si="225"/>
        <v>26810191.576581005</v>
      </c>
      <c r="AA132" s="127">
        <f t="shared" si="225"/>
        <v>28177284.305997565</v>
      </c>
      <c r="AB132" s="127">
        <f t="shared" si="225"/>
        <v>29768663.920987807</v>
      </c>
      <c r="AC132" s="127">
        <f t="shared" si="225"/>
        <v>31100295.03705266</v>
      </c>
      <c r="AD132" s="127">
        <f t="shared" si="225"/>
        <v>32567552.959396943</v>
      </c>
      <c r="AE132" s="127">
        <f t="shared" si="225"/>
        <v>34244101.74965808</v>
      </c>
      <c r="AF132" s="127">
        <f t="shared" si="225"/>
        <v>36147444.27262406</v>
      </c>
      <c r="AG132" s="127">
        <f t="shared" si="225"/>
        <v>37669089.14764878</v>
      </c>
      <c r="AH132" s="127">
        <f t="shared" si="225"/>
        <v>39321416.86930235</v>
      </c>
      <c r="AI132" s="127">
        <f aca="true" t="shared" si="226" ref="AI132:BN132">AI125+AI127-AI130</f>
        <v>41202997.566124626</v>
      </c>
      <c r="AJ132" s="127">
        <f t="shared" si="226"/>
        <v>42961213.89666121</v>
      </c>
      <c r="AK132" s="127">
        <f t="shared" si="226"/>
        <v>44934250.67603299</v>
      </c>
      <c r="AL132" s="127">
        <f t="shared" si="226"/>
        <v>47192986.2277904</v>
      </c>
      <c r="AM132" s="127">
        <f t="shared" si="226"/>
        <v>48715846.808173895</v>
      </c>
      <c r="AN132" s="127">
        <f t="shared" si="226"/>
        <v>50340219.69956359</v>
      </c>
      <c r="AO132" s="127">
        <f t="shared" si="226"/>
        <v>52212958.38456387</v>
      </c>
      <c r="AP132" s="127">
        <f t="shared" si="226"/>
        <v>53980725.739509754</v>
      </c>
      <c r="AQ132" s="127">
        <f t="shared" si="226"/>
        <v>55981592.23444712</v>
      </c>
      <c r="AR132" s="127">
        <f t="shared" si="226"/>
        <v>58286891.294810876</v>
      </c>
      <c r="AS132" s="127">
        <f t="shared" si="226"/>
        <v>61020487.92394945</v>
      </c>
      <c r="AT132" s="127">
        <f t="shared" si="226"/>
        <v>64103751.91788694</v>
      </c>
      <c r="AU132" s="127">
        <f t="shared" si="226"/>
        <v>67172403.75683711</v>
      </c>
      <c r="AV132" s="127">
        <f t="shared" si="226"/>
        <v>70570160.57027206</v>
      </c>
      <c r="AW132" s="127">
        <f t="shared" si="226"/>
        <v>74375242.09704463</v>
      </c>
      <c r="AX132" s="127">
        <f t="shared" si="226"/>
        <v>78612258.55117229</v>
      </c>
      <c r="AY132" s="127">
        <f t="shared" si="226"/>
        <v>80748899.82486138</v>
      </c>
      <c r="AZ132" s="127">
        <f t="shared" si="226"/>
        <v>82868362.053305</v>
      </c>
      <c r="BA132" s="127">
        <f t="shared" si="226"/>
        <v>85319678.09889123</v>
      </c>
      <c r="BB132" s="127">
        <f t="shared" si="226"/>
        <v>87755918.61793017</v>
      </c>
      <c r="BC132" s="127">
        <f t="shared" si="226"/>
        <v>90518220.28922182</v>
      </c>
      <c r="BD132" s="127">
        <f t="shared" si="226"/>
        <v>93310006.89155726</v>
      </c>
      <c r="BE132" s="127">
        <f t="shared" si="226"/>
        <v>96666192.70322713</v>
      </c>
      <c r="BF132" s="127">
        <f t="shared" si="226"/>
        <v>100482429.01027898</v>
      </c>
      <c r="BG132" s="127">
        <f t="shared" si="226"/>
        <v>104387706.57545851</v>
      </c>
      <c r="BH132" s="127">
        <f t="shared" si="226"/>
        <v>108731114.45519115</v>
      </c>
      <c r="BI132" s="127">
        <f t="shared" si="226"/>
        <v>113222559.89342566</v>
      </c>
      <c r="BJ132" s="127">
        <f t="shared" si="226"/>
        <v>117849830.8650156</v>
      </c>
      <c r="BK132" s="127">
        <f t="shared" si="226"/>
        <v>121273221.04008931</v>
      </c>
      <c r="BL132" s="127">
        <f t="shared" si="226"/>
        <v>124576358.8783161</v>
      </c>
      <c r="BM132" s="127">
        <f t="shared" si="226"/>
        <v>128322543.17012179</v>
      </c>
      <c r="BN132" s="127">
        <f t="shared" si="226"/>
        <v>132228092.70908208</v>
      </c>
      <c r="BO132" s="127">
        <f aca="true" t="shared" si="227" ref="BO132:BV132">BO125+BO127-BO130</f>
        <v>136276837.0454751</v>
      </c>
      <c r="BP132" s="127">
        <f t="shared" si="227"/>
        <v>140505693.90373075</v>
      </c>
      <c r="BQ132" s="127">
        <f t="shared" si="227"/>
        <v>145576712.44978684</v>
      </c>
      <c r="BR132" s="127">
        <f t="shared" si="227"/>
        <v>150964392.0406528</v>
      </c>
      <c r="BS132" s="127">
        <f t="shared" si="227"/>
        <v>156620803.66301572</v>
      </c>
      <c r="BT132" s="127">
        <f t="shared" si="227"/>
        <v>162589686.22363535</v>
      </c>
      <c r="BU132" s="127">
        <f t="shared" si="227"/>
        <v>168925131.02705652</v>
      </c>
      <c r="BV132" s="127">
        <f t="shared" si="227"/>
        <v>175679765.75945148</v>
      </c>
    </row>
    <row r="133" s="59" customFormat="1" ht="12.75">
      <c r="A133" s="75"/>
    </row>
    <row r="134" s="59" customFormat="1" ht="12.75">
      <c r="A134" s="125" t="s">
        <v>168</v>
      </c>
    </row>
    <row r="135" spans="1:74" s="59" customFormat="1" ht="12.75">
      <c r="A135" s="75" t="s">
        <v>169</v>
      </c>
      <c r="B135" s="59">
        <v>6000000</v>
      </c>
      <c r="C135" s="59">
        <f>$B$135</f>
        <v>6000000</v>
      </c>
      <c r="D135" s="59">
        <f aca="true" t="shared" si="228" ref="D135:BO135">$B$135</f>
        <v>6000000</v>
      </c>
      <c r="E135" s="59">
        <f t="shared" si="228"/>
        <v>6000000</v>
      </c>
      <c r="F135" s="59">
        <f t="shared" si="228"/>
        <v>6000000</v>
      </c>
      <c r="G135" s="59">
        <f t="shared" si="228"/>
        <v>6000000</v>
      </c>
      <c r="H135" s="59">
        <f t="shared" si="228"/>
        <v>6000000</v>
      </c>
      <c r="I135" s="59">
        <f t="shared" si="228"/>
        <v>6000000</v>
      </c>
      <c r="J135" s="59">
        <f t="shared" si="228"/>
        <v>6000000</v>
      </c>
      <c r="K135" s="59">
        <f t="shared" si="228"/>
        <v>6000000</v>
      </c>
      <c r="L135" s="59">
        <f t="shared" si="228"/>
        <v>6000000</v>
      </c>
      <c r="M135" s="59">
        <f t="shared" si="228"/>
        <v>6000000</v>
      </c>
      <c r="N135" s="59">
        <f t="shared" si="228"/>
        <v>6000000</v>
      </c>
      <c r="O135" s="59">
        <f t="shared" si="228"/>
        <v>6000000</v>
      </c>
      <c r="P135" s="59">
        <f t="shared" si="228"/>
        <v>6000000</v>
      </c>
      <c r="Q135" s="59">
        <f t="shared" si="228"/>
        <v>6000000</v>
      </c>
      <c r="R135" s="59">
        <f t="shared" si="228"/>
        <v>6000000</v>
      </c>
      <c r="S135" s="59">
        <f t="shared" si="228"/>
        <v>6000000</v>
      </c>
      <c r="T135" s="59">
        <f t="shared" si="228"/>
        <v>6000000</v>
      </c>
      <c r="U135" s="59">
        <f t="shared" si="228"/>
        <v>6000000</v>
      </c>
      <c r="V135" s="59">
        <f t="shared" si="228"/>
        <v>6000000</v>
      </c>
      <c r="W135" s="59">
        <f t="shared" si="228"/>
        <v>6000000</v>
      </c>
      <c r="X135" s="59">
        <f t="shared" si="228"/>
        <v>6000000</v>
      </c>
      <c r="Y135" s="59">
        <f t="shared" si="228"/>
        <v>6000000</v>
      </c>
      <c r="Z135" s="59">
        <f t="shared" si="228"/>
        <v>6000000</v>
      </c>
      <c r="AA135" s="59">
        <f t="shared" si="228"/>
        <v>6000000</v>
      </c>
      <c r="AB135" s="59">
        <f t="shared" si="228"/>
        <v>6000000</v>
      </c>
      <c r="AC135" s="59">
        <f t="shared" si="228"/>
        <v>6000000</v>
      </c>
      <c r="AD135" s="59">
        <f t="shared" si="228"/>
        <v>6000000</v>
      </c>
      <c r="AE135" s="59">
        <f t="shared" si="228"/>
        <v>6000000</v>
      </c>
      <c r="AF135" s="59">
        <f t="shared" si="228"/>
        <v>6000000</v>
      </c>
      <c r="AG135" s="59">
        <f t="shared" si="228"/>
        <v>6000000</v>
      </c>
      <c r="AH135" s="59">
        <f t="shared" si="228"/>
        <v>6000000</v>
      </c>
      <c r="AI135" s="59">
        <f t="shared" si="228"/>
        <v>6000000</v>
      </c>
      <c r="AJ135" s="59">
        <f t="shared" si="228"/>
        <v>6000000</v>
      </c>
      <c r="AK135" s="59">
        <f t="shared" si="228"/>
        <v>6000000</v>
      </c>
      <c r="AL135" s="59">
        <f t="shared" si="228"/>
        <v>6000000</v>
      </c>
      <c r="AM135" s="59">
        <f t="shared" si="228"/>
        <v>6000000</v>
      </c>
      <c r="AN135" s="59">
        <f t="shared" si="228"/>
        <v>6000000</v>
      </c>
      <c r="AO135" s="59">
        <f t="shared" si="228"/>
        <v>6000000</v>
      </c>
      <c r="AP135" s="59">
        <f t="shared" si="228"/>
        <v>6000000</v>
      </c>
      <c r="AQ135" s="59">
        <f t="shared" si="228"/>
        <v>6000000</v>
      </c>
      <c r="AR135" s="59">
        <f t="shared" si="228"/>
        <v>6000000</v>
      </c>
      <c r="AS135" s="59">
        <f t="shared" si="228"/>
        <v>6000000</v>
      </c>
      <c r="AT135" s="59">
        <f t="shared" si="228"/>
        <v>6000000</v>
      </c>
      <c r="AU135" s="59">
        <f t="shared" si="228"/>
        <v>6000000</v>
      </c>
      <c r="AV135" s="59">
        <f t="shared" si="228"/>
        <v>6000000</v>
      </c>
      <c r="AW135" s="59">
        <f t="shared" si="228"/>
        <v>6000000</v>
      </c>
      <c r="AX135" s="59">
        <f t="shared" si="228"/>
        <v>6000000</v>
      </c>
      <c r="AY135" s="59">
        <f t="shared" si="228"/>
        <v>6000000</v>
      </c>
      <c r="AZ135" s="59">
        <f t="shared" si="228"/>
        <v>6000000</v>
      </c>
      <c r="BA135" s="59">
        <f t="shared" si="228"/>
        <v>6000000</v>
      </c>
      <c r="BB135" s="59">
        <f t="shared" si="228"/>
        <v>6000000</v>
      </c>
      <c r="BC135" s="59">
        <f t="shared" si="228"/>
        <v>6000000</v>
      </c>
      <c r="BD135" s="59">
        <f t="shared" si="228"/>
        <v>6000000</v>
      </c>
      <c r="BE135" s="59">
        <f t="shared" si="228"/>
        <v>6000000</v>
      </c>
      <c r="BF135" s="59">
        <f t="shared" si="228"/>
        <v>6000000</v>
      </c>
      <c r="BG135" s="59">
        <f t="shared" si="228"/>
        <v>6000000</v>
      </c>
      <c r="BH135" s="59">
        <f t="shared" si="228"/>
        <v>6000000</v>
      </c>
      <c r="BI135" s="59">
        <f t="shared" si="228"/>
        <v>6000000</v>
      </c>
      <c r="BJ135" s="59">
        <f t="shared" si="228"/>
        <v>6000000</v>
      </c>
      <c r="BK135" s="59">
        <f t="shared" si="228"/>
        <v>6000000</v>
      </c>
      <c r="BL135" s="59">
        <f t="shared" si="228"/>
        <v>6000000</v>
      </c>
      <c r="BM135" s="59">
        <f t="shared" si="228"/>
        <v>6000000</v>
      </c>
      <c r="BN135" s="59">
        <f t="shared" si="228"/>
        <v>6000000</v>
      </c>
      <c r="BO135" s="59">
        <f t="shared" si="228"/>
        <v>6000000</v>
      </c>
      <c r="BP135" s="59">
        <f aca="true" t="shared" si="229" ref="BP135:BV135">$B$135</f>
        <v>6000000</v>
      </c>
      <c r="BQ135" s="59">
        <f t="shared" si="229"/>
        <v>6000000</v>
      </c>
      <c r="BR135" s="59">
        <f t="shared" si="229"/>
        <v>6000000</v>
      </c>
      <c r="BS135" s="59">
        <f t="shared" si="229"/>
        <v>6000000</v>
      </c>
      <c r="BT135" s="59">
        <f t="shared" si="229"/>
        <v>6000000</v>
      </c>
      <c r="BU135" s="59">
        <f t="shared" si="229"/>
        <v>6000000</v>
      </c>
      <c r="BV135" s="59">
        <f t="shared" si="229"/>
        <v>6000000</v>
      </c>
    </row>
    <row r="136" spans="1:74" s="59" customFormat="1" ht="12.75">
      <c r="A136" s="75" t="s">
        <v>170</v>
      </c>
      <c r="C136" s="59">
        <f>C121</f>
        <v>-180053.7549210707</v>
      </c>
      <c r="D136" s="59">
        <f aca="true" t="shared" si="230" ref="D136:T136">C136+D121</f>
        <v>-613343.8902571138</v>
      </c>
      <c r="E136" s="59">
        <f t="shared" si="230"/>
        <v>-1015805.7605553521</v>
      </c>
      <c r="F136" s="59">
        <f t="shared" si="230"/>
        <v>-1979755.9431228868</v>
      </c>
      <c r="G136" s="59">
        <f t="shared" si="230"/>
        <v>-2801821.209591762</v>
      </c>
      <c r="H136" s="59">
        <f t="shared" si="230"/>
        <v>-3534271.2601926504</v>
      </c>
      <c r="I136" s="59">
        <f t="shared" si="230"/>
        <v>-3204619.2652028557</v>
      </c>
      <c r="J136" s="59">
        <f t="shared" si="230"/>
        <v>-5167447.19464234</v>
      </c>
      <c r="K136" s="59">
        <f t="shared" si="230"/>
        <v>-5564920.607496691</v>
      </c>
      <c r="L136" s="59">
        <f t="shared" si="230"/>
        <v>-5761578.504756208</v>
      </c>
      <c r="M136" s="59">
        <f t="shared" si="230"/>
        <v>-5872767.917563859</v>
      </c>
      <c r="N136" s="59">
        <f t="shared" si="230"/>
        <v>-5899754.961573497</v>
      </c>
      <c r="O136" s="59">
        <f t="shared" si="230"/>
        <v>-6089987.79923928</v>
      </c>
      <c r="P136" s="59">
        <f t="shared" si="230"/>
        <v>-6235415.880942932</v>
      </c>
      <c r="Q136" s="59">
        <f t="shared" si="230"/>
        <v>-6281972.091105779</v>
      </c>
      <c r="R136" s="59">
        <f t="shared" si="230"/>
        <v>-6265482.132012681</v>
      </c>
      <c r="S136" s="59">
        <f t="shared" si="230"/>
        <v>-6180610.90833479</v>
      </c>
      <c r="T136" s="59">
        <f t="shared" si="230"/>
        <v>-6029286.25996033</v>
      </c>
      <c r="U136" s="59">
        <f aca="true" t="shared" si="231" ref="U136:AZ136">T136+U121+T119</f>
        <v>-5706970.93756318</v>
      </c>
      <c r="V136" s="59">
        <f t="shared" si="231"/>
        <v>-5260005.075029456</v>
      </c>
      <c r="W136" s="59">
        <f t="shared" si="231"/>
        <v>-4979036.466403393</v>
      </c>
      <c r="X136" s="59">
        <f t="shared" si="231"/>
        <v>-4655111.846571201</v>
      </c>
      <c r="Y136" s="59">
        <f t="shared" si="231"/>
        <v>-4197463.728117601</v>
      </c>
      <c r="Z136" s="59">
        <f t="shared" si="231"/>
        <v>-3248582.9476590967</v>
      </c>
      <c r="AA136" s="59">
        <f t="shared" si="231"/>
        <v>-1881490.2182425363</v>
      </c>
      <c r="AB136" s="59">
        <f t="shared" si="231"/>
        <v>-290110.6032522918</v>
      </c>
      <c r="AC136" s="59">
        <f t="shared" si="231"/>
        <v>1041520.5128125597</v>
      </c>
      <c r="AD136" s="59">
        <f t="shared" si="231"/>
        <v>2508778.435156845</v>
      </c>
      <c r="AE136" s="59">
        <f t="shared" si="231"/>
        <v>4185327.225417981</v>
      </c>
      <c r="AF136" s="59">
        <f t="shared" si="231"/>
        <v>6088669.748383962</v>
      </c>
      <c r="AG136" s="59">
        <f t="shared" si="231"/>
        <v>7610314.623408681</v>
      </c>
      <c r="AH136" s="59">
        <f t="shared" si="231"/>
        <v>9262642.34506225</v>
      </c>
      <c r="AI136" s="59">
        <f t="shared" si="231"/>
        <v>11144223.041884527</v>
      </c>
      <c r="AJ136" s="59">
        <f t="shared" si="231"/>
        <v>12902439.37242111</v>
      </c>
      <c r="AK136" s="59">
        <f t="shared" si="231"/>
        <v>14875476.15179289</v>
      </c>
      <c r="AL136" s="59">
        <f t="shared" si="231"/>
        <v>17134211.703550305</v>
      </c>
      <c r="AM136" s="59">
        <f t="shared" si="231"/>
        <v>18657072.283933796</v>
      </c>
      <c r="AN136" s="59">
        <f t="shared" si="231"/>
        <v>20281445.175323498</v>
      </c>
      <c r="AO136" s="59">
        <f t="shared" si="231"/>
        <v>22154183.86032377</v>
      </c>
      <c r="AP136" s="59">
        <f t="shared" si="231"/>
        <v>23921951.21526966</v>
      </c>
      <c r="AQ136" s="59">
        <f t="shared" si="231"/>
        <v>25922817.710207026</v>
      </c>
      <c r="AR136" s="59">
        <f t="shared" si="231"/>
        <v>28228116.770570777</v>
      </c>
      <c r="AS136" s="59">
        <f t="shared" si="231"/>
        <v>30961713.399709348</v>
      </c>
      <c r="AT136" s="59">
        <f t="shared" si="231"/>
        <v>34044977.393646844</v>
      </c>
      <c r="AU136" s="59">
        <f t="shared" si="231"/>
        <v>37113629.23259701</v>
      </c>
      <c r="AV136" s="59">
        <f t="shared" si="231"/>
        <v>40511386.04603196</v>
      </c>
      <c r="AW136" s="59">
        <f t="shared" si="231"/>
        <v>44316467.57280453</v>
      </c>
      <c r="AX136" s="59">
        <f t="shared" si="231"/>
        <v>48553484.02693219</v>
      </c>
      <c r="AY136" s="59">
        <f t="shared" si="231"/>
        <v>50690125.30062128</v>
      </c>
      <c r="AZ136" s="59">
        <f t="shared" si="231"/>
        <v>52809587.5290649</v>
      </c>
      <c r="BA136" s="59">
        <f aca="true" t="shared" si="232" ref="BA136:BV136">AZ136+BA121+AZ119</f>
        <v>55260903.57465113</v>
      </c>
      <c r="BB136" s="59">
        <f t="shared" si="232"/>
        <v>57697144.09369007</v>
      </c>
      <c r="BC136" s="59">
        <f t="shared" si="232"/>
        <v>60459445.76498171</v>
      </c>
      <c r="BD136" s="59">
        <f t="shared" si="232"/>
        <v>63251232.367317155</v>
      </c>
      <c r="BE136" s="59">
        <f t="shared" si="232"/>
        <v>66607418.178987026</v>
      </c>
      <c r="BF136" s="59">
        <f t="shared" si="232"/>
        <v>70423654.48603886</v>
      </c>
      <c r="BG136" s="59">
        <f t="shared" si="232"/>
        <v>74328932.05121839</v>
      </c>
      <c r="BH136" s="59">
        <f t="shared" si="232"/>
        <v>78672339.93095103</v>
      </c>
      <c r="BI136" s="59">
        <f t="shared" si="232"/>
        <v>83163785.36918554</v>
      </c>
      <c r="BJ136" s="59">
        <f t="shared" si="232"/>
        <v>87791056.34077547</v>
      </c>
      <c r="BK136" s="59">
        <f t="shared" si="232"/>
        <v>91214446.51584919</v>
      </c>
      <c r="BL136" s="59">
        <f t="shared" si="232"/>
        <v>94517584.35407598</v>
      </c>
      <c r="BM136" s="59">
        <f t="shared" si="232"/>
        <v>98263768.64588165</v>
      </c>
      <c r="BN136" s="59">
        <f t="shared" si="232"/>
        <v>102169318.18484196</v>
      </c>
      <c r="BO136" s="59">
        <f t="shared" si="232"/>
        <v>106218062.52123499</v>
      </c>
      <c r="BP136" s="59">
        <f t="shared" si="232"/>
        <v>110446919.37949064</v>
      </c>
      <c r="BQ136" s="59">
        <f t="shared" si="232"/>
        <v>115517937.9255467</v>
      </c>
      <c r="BR136" s="59">
        <f t="shared" si="232"/>
        <v>120905617.51641269</v>
      </c>
      <c r="BS136" s="59">
        <f t="shared" si="232"/>
        <v>126562029.13877562</v>
      </c>
      <c r="BT136" s="59">
        <f t="shared" si="232"/>
        <v>132530911.69939525</v>
      </c>
      <c r="BU136" s="59">
        <f t="shared" si="232"/>
        <v>138866356.5028164</v>
      </c>
      <c r="BV136" s="59">
        <f t="shared" si="232"/>
        <v>145620991.23521137</v>
      </c>
    </row>
    <row r="137" s="59" customFormat="1" ht="12.75">
      <c r="A137" s="75"/>
    </row>
    <row r="138" spans="1:74" s="129" customFormat="1" ht="12.75">
      <c r="A138" s="128" t="s">
        <v>171</v>
      </c>
      <c r="C138" s="129">
        <f>C135+C136</f>
        <v>5819946.24507893</v>
      </c>
      <c r="D138" s="129">
        <f aca="true" t="shared" si="233" ref="D138:BO138">D135+D136</f>
        <v>5386656.109742886</v>
      </c>
      <c r="E138" s="129">
        <f t="shared" si="233"/>
        <v>4984194.239444648</v>
      </c>
      <c r="F138" s="129">
        <f t="shared" si="233"/>
        <v>4020244.056877113</v>
      </c>
      <c r="G138" s="129">
        <f t="shared" si="233"/>
        <v>3198178.790408238</v>
      </c>
      <c r="H138" s="129">
        <f t="shared" si="233"/>
        <v>2465728.7398073496</v>
      </c>
      <c r="I138" s="129">
        <f t="shared" si="233"/>
        <v>2795380.7347971443</v>
      </c>
      <c r="J138" s="129">
        <f t="shared" si="233"/>
        <v>832552.8053576602</v>
      </c>
      <c r="K138" s="129">
        <f t="shared" si="233"/>
        <v>435079.39250330906</v>
      </c>
      <c r="L138" s="129">
        <f t="shared" si="233"/>
        <v>238421.49524379242</v>
      </c>
      <c r="M138" s="129">
        <f t="shared" si="233"/>
        <v>127232.08243614063</v>
      </c>
      <c r="N138" s="129">
        <f t="shared" si="233"/>
        <v>100245.03842650261</v>
      </c>
      <c r="O138" s="129">
        <f t="shared" si="233"/>
        <v>-89987.7992392797</v>
      </c>
      <c r="P138" s="129">
        <f t="shared" si="233"/>
        <v>-235415.88094293233</v>
      </c>
      <c r="Q138" s="129">
        <f t="shared" si="233"/>
        <v>-281972.0911057787</v>
      </c>
      <c r="R138" s="129">
        <f t="shared" si="233"/>
        <v>-265482.1320126811</v>
      </c>
      <c r="S138" s="129">
        <f t="shared" si="233"/>
        <v>-180610.9083347898</v>
      </c>
      <c r="T138" s="129">
        <f t="shared" si="233"/>
        <v>-29286.25996033009</v>
      </c>
      <c r="U138" s="129">
        <f t="shared" si="233"/>
        <v>293029.06243682</v>
      </c>
      <c r="V138" s="129">
        <f t="shared" si="233"/>
        <v>739994.924970544</v>
      </c>
      <c r="W138" s="129">
        <f t="shared" si="233"/>
        <v>1020963.5335966069</v>
      </c>
      <c r="X138" s="129">
        <f t="shared" si="233"/>
        <v>1344888.1534287985</v>
      </c>
      <c r="Y138" s="129">
        <f t="shared" si="233"/>
        <v>1802536.271882399</v>
      </c>
      <c r="Z138" s="129">
        <f t="shared" si="233"/>
        <v>2751417.0523409033</v>
      </c>
      <c r="AA138" s="129">
        <f t="shared" si="233"/>
        <v>4118509.7817574637</v>
      </c>
      <c r="AB138" s="129">
        <f t="shared" si="233"/>
        <v>5709889.396747708</v>
      </c>
      <c r="AC138" s="129">
        <f t="shared" si="233"/>
        <v>7041520.5128125595</v>
      </c>
      <c r="AD138" s="129">
        <f t="shared" si="233"/>
        <v>8508778.435156845</v>
      </c>
      <c r="AE138" s="129">
        <f t="shared" si="233"/>
        <v>10185327.22541798</v>
      </c>
      <c r="AF138" s="129">
        <f t="shared" si="233"/>
        <v>12088669.748383962</v>
      </c>
      <c r="AG138" s="129">
        <f t="shared" si="233"/>
        <v>13610314.62340868</v>
      </c>
      <c r="AH138" s="129">
        <f t="shared" si="233"/>
        <v>15262642.34506225</v>
      </c>
      <c r="AI138" s="129">
        <f t="shared" si="233"/>
        <v>17144223.041884527</v>
      </c>
      <c r="AJ138" s="129">
        <f t="shared" si="233"/>
        <v>18902439.37242111</v>
      </c>
      <c r="AK138" s="129">
        <f t="shared" si="233"/>
        <v>20875476.15179289</v>
      </c>
      <c r="AL138" s="129">
        <f t="shared" si="233"/>
        <v>23134211.703550305</v>
      </c>
      <c r="AM138" s="129">
        <f t="shared" si="233"/>
        <v>24657072.283933796</v>
      </c>
      <c r="AN138" s="129">
        <f t="shared" si="233"/>
        <v>26281445.175323498</v>
      </c>
      <c r="AO138" s="129">
        <f t="shared" si="233"/>
        <v>28154183.86032377</v>
      </c>
      <c r="AP138" s="129">
        <f t="shared" si="233"/>
        <v>29921951.21526966</v>
      </c>
      <c r="AQ138" s="129">
        <f t="shared" si="233"/>
        <v>31922817.710207026</v>
      </c>
      <c r="AR138" s="129">
        <f t="shared" si="233"/>
        <v>34228116.77057078</v>
      </c>
      <c r="AS138" s="129">
        <f t="shared" si="233"/>
        <v>36961713.399709344</v>
      </c>
      <c r="AT138" s="129">
        <f t="shared" si="233"/>
        <v>40044977.393646844</v>
      </c>
      <c r="AU138" s="129">
        <f t="shared" si="233"/>
        <v>43113629.23259701</v>
      </c>
      <c r="AV138" s="129">
        <f t="shared" si="233"/>
        <v>46511386.04603196</v>
      </c>
      <c r="AW138" s="129">
        <f t="shared" si="233"/>
        <v>50316467.57280453</v>
      </c>
      <c r="AX138" s="129">
        <f t="shared" si="233"/>
        <v>54553484.02693219</v>
      </c>
      <c r="AY138" s="129">
        <f t="shared" si="233"/>
        <v>56690125.30062128</v>
      </c>
      <c r="AZ138" s="129">
        <f t="shared" si="233"/>
        <v>58809587.5290649</v>
      </c>
      <c r="BA138" s="129">
        <f t="shared" si="233"/>
        <v>61260903.57465113</v>
      </c>
      <c r="BB138" s="129">
        <f t="shared" si="233"/>
        <v>63697144.09369007</v>
      </c>
      <c r="BC138" s="129">
        <f t="shared" si="233"/>
        <v>66459445.76498171</v>
      </c>
      <c r="BD138" s="129">
        <f t="shared" si="233"/>
        <v>69251232.36731716</v>
      </c>
      <c r="BE138" s="129">
        <f t="shared" si="233"/>
        <v>72607418.17898703</v>
      </c>
      <c r="BF138" s="129">
        <f t="shared" si="233"/>
        <v>76423654.48603886</v>
      </c>
      <c r="BG138" s="129">
        <f t="shared" si="233"/>
        <v>80328932.05121839</v>
      </c>
      <c r="BH138" s="129">
        <f t="shared" si="233"/>
        <v>84672339.93095103</v>
      </c>
      <c r="BI138" s="129">
        <f t="shared" si="233"/>
        <v>89163785.36918554</v>
      </c>
      <c r="BJ138" s="129">
        <f t="shared" si="233"/>
        <v>93791056.34077547</v>
      </c>
      <c r="BK138" s="129">
        <f t="shared" si="233"/>
        <v>97214446.51584919</v>
      </c>
      <c r="BL138" s="129">
        <f t="shared" si="233"/>
        <v>100517584.35407598</v>
      </c>
      <c r="BM138" s="129">
        <f t="shared" si="233"/>
        <v>104263768.64588165</v>
      </c>
      <c r="BN138" s="129">
        <f t="shared" si="233"/>
        <v>108169318.18484196</v>
      </c>
      <c r="BO138" s="129">
        <f t="shared" si="233"/>
        <v>112218062.52123499</v>
      </c>
      <c r="BP138" s="129">
        <f aca="true" t="shared" si="234" ref="BP138:BV138">BP135+BP136</f>
        <v>116446919.37949064</v>
      </c>
      <c r="BQ138" s="129">
        <f t="shared" si="234"/>
        <v>121517937.9255467</v>
      </c>
      <c r="BR138" s="129">
        <f t="shared" si="234"/>
        <v>126905617.51641269</v>
      </c>
      <c r="BS138" s="129">
        <f t="shared" si="234"/>
        <v>132562029.13877562</v>
      </c>
      <c r="BT138" s="129">
        <f t="shared" si="234"/>
        <v>138530911.69939524</v>
      </c>
      <c r="BU138" s="129">
        <f t="shared" si="234"/>
        <v>144866356.5028164</v>
      </c>
      <c r="BV138" s="129">
        <f t="shared" si="234"/>
        <v>151620991.23521137</v>
      </c>
    </row>
    <row r="139" spans="1:2" s="36" customFormat="1" ht="12.75">
      <c r="A139" s="35"/>
      <c r="B139" s="41"/>
    </row>
    <row r="140" spans="1:2" s="36" customFormat="1" ht="12.75">
      <c r="A140" s="35"/>
      <c r="B140" s="41"/>
    </row>
    <row r="141" spans="1:63" s="105" customFormat="1" ht="15.75">
      <c r="A141" s="104" t="s">
        <v>172</v>
      </c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</row>
    <row r="142" spans="1:63" s="53" customFormat="1" ht="15.75">
      <c r="A142" s="112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2" s="64" customFormat="1" ht="12.75">
      <c r="A143" s="103" t="s">
        <v>173</v>
      </c>
      <c r="B143" s="101"/>
    </row>
    <row r="144" spans="1:74" s="64" customFormat="1" ht="12.75">
      <c r="A144" s="87" t="s">
        <v>174</v>
      </c>
      <c r="B144" s="101"/>
      <c r="C144" s="64">
        <f aca="true" t="shared" si="235" ref="C144:AH144">C100</f>
        <v>0</v>
      </c>
      <c r="D144" s="64">
        <f t="shared" si="235"/>
        <v>93000</v>
      </c>
      <c r="E144" s="64">
        <f t="shared" si="235"/>
        <v>186000</v>
      </c>
      <c r="F144" s="64">
        <f t="shared" si="235"/>
        <v>372000</v>
      </c>
      <c r="G144" s="64">
        <f t="shared" si="235"/>
        <v>558000</v>
      </c>
      <c r="H144" s="64">
        <f t="shared" si="235"/>
        <v>744000</v>
      </c>
      <c r="I144" s="64">
        <f t="shared" si="235"/>
        <v>372000</v>
      </c>
      <c r="J144" s="64">
        <f t="shared" si="235"/>
        <v>1116000</v>
      </c>
      <c r="K144" s="64">
        <f t="shared" si="235"/>
        <v>1302000</v>
      </c>
      <c r="L144" s="64">
        <f t="shared" si="235"/>
        <v>1426000</v>
      </c>
      <c r="M144" s="64">
        <f t="shared" si="235"/>
        <v>1550000</v>
      </c>
      <c r="N144" s="64">
        <f t="shared" si="235"/>
        <v>1674000</v>
      </c>
      <c r="O144" s="64">
        <f t="shared" si="235"/>
        <v>1653671.7</v>
      </c>
      <c r="P144" s="64">
        <f t="shared" si="235"/>
        <v>1802502.153</v>
      </c>
      <c r="Q144" s="64">
        <f t="shared" si="235"/>
        <v>1964727.3467700002</v>
      </c>
      <c r="R144" s="64">
        <f t="shared" si="235"/>
        <v>2141552.8079793</v>
      </c>
      <c r="S144" s="64">
        <f t="shared" si="235"/>
        <v>2334292.5606974373</v>
      </c>
      <c r="T144" s="64">
        <f t="shared" si="235"/>
        <v>2544378.891160207</v>
      </c>
      <c r="U144" s="64">
        <f t="shared" si="235"/>
        <v>2773372.9913646253</v>
      </c>
      <c r="V144" s="64">
        <f t="shared" si="235"/>
        <v>3022976.5605874425</v>
      </c>
      <c r="W144" s="64">
        <f t="shared" si="235"/>
        <v>2952580.3187378487</v>
      </c>
      <c r="X144" s="64">
        <f t="shared" si="235"/>
        <v>3218312.5474242554</v>
      </c>
      <c r="Y144" s="64">
        <f t="shared" si="235"/>
        <v>3507960.676692439</v>
      </c>
      <c r="Z144" s="64">
        <f t="shared" si="235"/>
        <v>3823677.1375947585</v>
      </c>
      <c r="AA144" s="64">
        <f t="shared" si="235"/>
        <v>4091334.537226392</v>
      </c>
      <c r="AB144" s="64">
        <f t="shared" si="235"/>
        <v>4377727.95483224</v>
      </c>
      <c r="AC144" s="64">
        <f t="shared" si="235"/>
        <v>4142256.6195060345</v>
      </c>
      <c r="AD144" s="64">
        <f t="shared" si="235"/>
        <v>4432214.5828714585</v>
      </c>
      <c r="AE144" s="64">
        <f t="shared" si="235"/>
        <v>4742469.60367246</v>
      </c>
      <c r="AF144" s="64">
        <f t="shared" si="235"/>
        <v>5074442.475929533</v>
      </c>
      <c r="AG144" s="64">
        <f t="shared" si="235"/>
        <v>4719316.978905469</v>
      </c>
      <c r="AH144" s="64">
        <f t="shared" si="235"/>
        <v>5049669.167428853</v>
      </c>
      <c r="AI144" s="64">
        <f aca="true" t="shared" si="236" ref="AI144:BN144">AI100</f>
        <v>5403146.009148873</v>
      </c>
      <c r="AJ144" s="64">
        <f t="shared" si="236"/>
        <v>5781366.229789295</v>
      </c>
      <c r="AK144" s="64">
        <f t="shared" si="236"/>
        <v>6186061.865874546</v>
      </c>
      <c r="AL144" s="64">
        <f t="shared" si="236"/>
        <v>6619086.196485764</v>
      </c>
      <c r="AM144" s="64">
        <f t="shared" si="236"/>
        <v>5799520.559650724</v>
      </c>
      <c r="AN144" s="64">
        <f t="shared" si="236"/>
        <v>6184134.127019293</v>
      </c>
      <c r="AO144" s="64">
        <f t="shared" si="236"/>
        <v>6594389.471795245</v>
      </c>
      <c r="AP144" s="64">
        <f t="shared" si="236"/>
        <v>7032004.648058589</v>
      </c>
      <c r="AQ144" s="64">
        <f t="shared" si="236"/>
        <v>7498813.3614546275</v>
      </c>
      <c r="AR144" s="64">
        <f t="shared" si="236"/>
        <v>7996772.788070304</v>
      </c>
      <c r="AS144" s="64">
        <f t="shared" si="236"/>
        <v>8499396.964820595</v>
      </c>
      <c r="AT144" s="64">
        <f t="shared" si="236"/>
        <v>9034347.338022674</v>
      </c>
      <c r="AU144" s="64">
        <f t="shared" si="236"/>
        <v>9603743.866632132</v>
      </c>
      <c r="AV144" s="64">
        <f t="shared" si="236"/>
        <v>10209847.762991643</v>
      </c>
      <c r="AW144" s="64">
        <f t="shared" si="236"/>
        <v>10855071.023381086</v>
      </c>
      <c r="AX144" s="64">
        <f t="shared" si="236"/>
        <v>11541986.607846787</v>
      </c>
      <c r="AY144" s="64">
        <f t="shared" si="236"/>
        <v>9580271.974103283</v>
      </c>
      <c r="AZ144" s="64">
        <f t="shared" si="236"/>
        <v>10157340.055276904</v>
      </c>
      <c r="BA144" s="64">
        <f t="shared" si="236"/>
        <v>10771060.863852136</v>
      </c>
      <c r="BB144" s="64">
        <f t="shared" si="236"/>
        <v>11423850.409215868</v>
      </c>
      <c r="BC144" s="64">
        <f t="shared" si="236"/>
        <v>12118287.834150823</v>
      </c>
      <c r="BD144" s="64">
        <f t="shared" si="236"/>
        <v>12857126.59468282</v>
      </c>
      <c r="BE144" s="64">
        <f t="shared" si="236"/>
        <v>13605366.731813412</v>
      </c>
      <c r="BF144" s="64">
        <f t="shared" si="236"/>
        <v>14401430.91680823</v>
      </c>
      <c r="BG144" s="64">
        <f t="shared" si="236"/>
        <v>15248530.250165721</v>
      </c>
      <c r="BH144" s="64">
        <f t="shared" si="236"/>
        <v>16150096.511933664</v>
      </c>
      <c r="BI144" s="64">
        <f t="shared" si="236"/>
        <v>17109797.486353055</v>
      </c>
      <c r="BJ144" s="64">
        <f t="shared" si="236"/>
        <v>18131553.355539322</v>
      </c>
      <c r="BK144" s="64">
        <f t="shared" si="236"/>
        <v>16941106.426426914</v>
      </c>
      <c r="BL144" s="64">
        <f t="shared" si="236"/>
        <v>17922852.13769074</v>
      </c>
      <c r="BM144" s="64">
        <f t="shared" si="236"/>
        <v>18969237.413971316</v>
      </c>
      <c r="BN144" s="64">
        <f t="shared" si="236"/>
        <v>20084705.372124378</v>
      </c>
      <c r="BO144" s="64">
        <f aca="true" t="shared" si="237" ref="BO144:BV144">BO100</f>
        <v>21274008.514131654</v>
      </c>
      <c r="BP144" s="64">
        <f t="shared" si="237"/>
        <v>22542230.35139861</v>
      </c>
      <c r="BQ144" s="64">
        <f t="shared" si="237"/>
        <v>23849732.955320466</v>
      </c>
      <c r="BR144" s="64">
        <f t="shared" si="237"/>
        <v>25246056.206310093</v>
      </c>
      <c r="BS144" s="64">
        <f t="shared" si="237"/>
        <v>26737390.504310165</v>
      </c>
      <c r="BT144" s="64">
        <f t="shared" si="237"/>
        <v>28330359.30680583</v>
      </c>
      <c r="BU144" s="64">
        <f t="shared" si="237"/>
        <v>30032049.44014813</v>
      </c>
      <c r="BV144" s="64">
        <f t="shared" si="237"/>
        <v>31850043.532643043</v>
      </c>
    </row>
    <row r="145" spans="1:74" s="64" customFormat="1" ht="12.75">
      <c r="A145" s="87" t="s">
        <v>175</v>
      </c>
      <c r="B145" s="101"/>
      <c r="C145" s="64">
        <f aca="true" t="shared" si="238" ref="C145:AH145">C106</f>
        <v>86914.66666666667</v>
      </c>
      <c r="D145" s="64">
        <f t="shared" si="238"/>
        <v>395160.9166666666</v>
      </c>
      <c r="E145" s="64">
        <f t="shared" si="238"/>
        <v>420256.1666666667</v>
      </c>
      <c r="F145" s="64">
        <f t="shared" si="238"/>
        <v>1131559.6666666665</v>
      </c>
      <c r="G145" s="64">
        <f t="shared" si="238"/>
        <v>1140360.1666666665</v>
      </c>
      <c r="H145" s="64">
        <f t="shared" si="238"/>
        <v>1202279.6666666665</v>
      </c>
      <c r="I145" s="64">
        <f t="shared" si="238"/>
        <v>-310411.3333333334</v>
      </c>
      <c r="J145" s="64">
        <f t="shared" si="238"/>
        <v>2738193.6666666665</v>
      </c>
      <c r="K145" s="64">
        <f t="shared" si="238"/>
        <v>1326801.1666666665</v>
      </c>
      <c r="L145" s="64">
        <f t="shared" si="238"/>
        <v>1218718.1666666665</v>
      </c>
      <c r="M145" s="64">
        <f t="shared" si="238"/>
        <v>1226734.1666666665</v>
      </c>
      <c r="N145" s="64">
        <f t="shared" si="238"/>
        <v>1236750.1666666665</v>
      </c>
      <c r="O145" s="64">
        <f t="shared" si="238"/>
        <v>1364012.2916666663</v>
      </c>
      <c r="P145" s="64">
        <f t="shared" si="238"/>
        <v>1452759.1245833337</v>
      </c>
      <c r="Q145" s="64">
        <f t="shared" si="238"/>
        <v>1501201.0324625005</v>
      </c>
      <c r="R145" s="64">
        <f t="shared" si="238"/>
        <v>1598178.892050792</v>
      </c>
      <c r="S145" s="64">
        <f t="shared" si="238"/>
        <v>1699009.8490020307</v>
      </c>
      <c r="T145" s="64">
        <f t="shared" si="238"/>
        <v>1819719.6820788786</v>
      </c>
      <c r="U145" s="64">
        <f t="shared" si="238"/>
        <v>1864327.3801326458</v>
      </c>
      <c r="V145" s="64">
        <f t="shared" si="238"/>
        <v>1982378.9510112503</v>
      </c>
      <c r="W145" s="64">
        <f t="shared" si="238"/>
        <v>2103869.483268928</v>
      </c>
      <c r="X145" s="64">
        <f t="shared" si="238"/>
        <v>2280289.4834298007</v>
      </c>
      <c r="Y145" s="64">
        <f t="shared" si="238"/>
        <v>2416170.51360515</v>
      </c>
      <c r="Z145" s="64">
        <f t="shared" si="238"/>
        <v>2180985.156496278</v>
      </c>
      <c r="AA145" s="64">
        <f t="shared" si="238"/>
        <v>2035201.8588968175</v>
      </c>
      <c r="AB145" s="64">
        <f t="shared" si="238"/>
        <v>2110099.6790195927</v>
      </c>
      <c r="AC145" s="64">
        <f t="shared" si="238"/>
        <v>2185947.689884297</v>
      </c>
      <c r="AD145" s="64">
        <f t="shared" si="238"/>
        <v>2266947.1148428665</v>
      </c>
      <c r="AE145" s="64">
        <f t="shared" si="238"/>
        <v>2355779.2628818667</v>
      </c>
      <c r="AF145" s="64">
        <f t="shared" si="238"/>
        <v>2448430.004616932</v>
      </c>
      <c r="AG145" s="64">
        <f t="shared" si="238"/>
        <v>2548174.3516067816</v>
      </c>
      <c r="AH145" s="64">
        <f t="shared" si="238"/>
        <v>2656760.1462192573</v>
      </c>
      <c r="AI145" s="64">
        <f aca="true" t="shared" si="239" ref="AI145:BN145">AI106</f>
        <v>2768997.869787942</v>
      </c>
      <c r="AJ145" s="64">
        <f t="shared" si="239"/>
        <v>3309599.5773397586</v>
      </c>
      <c r="AK145" s="64">
        <f t="shared" si="239"/>
        <v>3437593.967753546</v>
      </c>
      <c r="AL145" s="64">
        <f t="shared" si="239"/>
        <v>3573499.598829625</v>
      </c>
      <c r="AM145" s="64">
        <f t="shared" si="239"/>
        <v>3620723.8518254277</v>
      </c>
      <c r="AN145" s="64">
        <f t="shared" si="239"/>
        <v>3762075.285543366</v>
      </c>
      <c r="AO145" s="64">
        <f t="shared" si="239"/>
        <v>3913793.757400293</v>
      </c>
      <c r="AP145" s="64">
        <f t="shared" si="239"/>
        <v>4496702.310932694</v>
      </c>
      <c r="AQ145" s="64">
        <f t="shared" si="239"/>
        <v>4669788.043776538</v>
      </c>
      <c r="AR145" s="64">
        <f t="shared" si="239"/>
        <v>4853046.689917508</v>
      </c>
      <c r="AS145" s="64">
        <f t="shared" si="239"/>
        <v>4903286.833667774</v>
      </c>
      <c r="AT145" s="64">
        <f t="shared" si="239"/>
        <v>5094187.397114373</v>
      </c>
      <c r="AU145" s="64">
        <f t="shared" si="239"/>
        <v>5718917.025090078</v>
      </c>
      <c r="AV145" s="64">
        <f t="shared" si="239"/>
        <v>5935501.973699614</v>
      </c>
      <c r="AW145" s="64">
        <f t="shared" si="239"/>
        <v>6163174.032554492</v>
      </c>
      <c r="AX145" s="64">
        <f t="shared" si="239"/>
        <v>6411934.898897322</v>
      </c>
      <c r="AY145" s="64">
        <f t="shared" si="239"/>
        <v>6893059.811964932</v>
      </c>
      <c r="AZ145" s="64">
        <f t="shared" si="239"/>
        <v>7152925.20469954</v>
      </c>
      <c r="BA145" s="64">
        <f t="shared" si="239"/>
        <v>7429271.283028096</v>
      </c>
      <c r="BB145" s="64">
        <f t="shared" si="239"/>
        <v>8141759.448999684</v>
      </c>
      <c r="BC145" s="64">
        <f t="shared" si="239"/>
        <v>8454176.501368957</v>
      </c>
      <c r="BD145" s="64">
        <f t="shared" si="239"/>
        <v>9208328.431708321</v>
      </c>
      <c r="BE145" s="64">
        <f t="shared" si="239"/>
        <v>9309921.517735904</v>
      </c>
      <c r="BF145" s="64">
        <f t="shared" si="239"/>
        <v>9668260.904566906</v>
      </c>
      <c r="BG145" s="64">
        <f t="shared" si="239"/>
        <v>10470822.465060428</v>
      </c>
      <c r="BH145" s="64">
        <f t="shared" si="239"/>
        <v>10877615.645170381</v>
      </c>
      <c r="BI145" s="64">
        <f t="shared" si="239"/>
        <v>11733661.573581357</v>
      </c>
      <c r="BJ145" s="64">
        <f t="shared" si="239"/>
        <v>12612375.154645253</v>
      </c>
      <c r="BK145" s="64">
        <f t="shared" si="239"/>
        <v>12806718.538740426</v>
      </c>
      <c r="BL145" s="64">
        <f t="shared" si="239"/>
        <v>13733584.197396807</v>
      </c>
      <c r="BM145" s="64">
        <f t="shared" si="239"/>
        <v>14281360.668444667</v>
      </c>
      <c r="BN145" s="64">
        <f t="shared" si="239"/>
        <v>15281156.558943866</v>
      </c>
      <c r="BO145" s="64">
        <f aca="true" t="shared" si="240" ref="BO145:BV145">BO106</f>
        <v>16321006.240852088</v>
      </c>
      <c r="BP145" s="64">
        <f t="shared" si="240"/>
        <v>17402489.469616268</v>
      </c>
      <c r="BQ145" s="64">
        <f t="shared" si="240"/>
        <v>17776068.01428843</v>
      </c>
      <c r="BR145" s="64">
        <f t="shared" si="240"/>
        <v>18937573.34688373</v>
      </c>
      <c r="BS145" s="64">
        <f t="shared" si="240"/>
        <v>20153277.872643393</v>
      </c>
      <c r="BT145" s="64">
        <f t="shared" si="240"/>
        <v>21426533.519320995</v>
      </c>
      <c r="BU145" s="64">
        <f t="shared" si="240"/>
        <v>22753107.827855267</v>
      </c>
      <c r="BV145" s="64">
        <f t="shared" si="240"/>
        <v>24143788.8850754</v>
      </c>
    </row>
    <row r="146" spans="1:74" s="64" customFormat="1" ht="12.75">
      <c r="A146" s="87" t="s">
        <v>176</v>
      </c>
      <c r="B146" s="101"/>
      <c r="C146" s="64">
        <f aca="true" t="shared" si="241" ref="C146:AH146">C115</f>
        <v>0</v>
      </c>
      <c r="D146" s="64">
        <f t="shared" si="241"/>
        <v>0</v>
      </c>
      <c r="E146" s="64">
        <f t="shared" si="241"/>
        <v>0</v>
      </c>
      <c r="F146" s="64">
        <f t="shared" si="241"/>
        <v>0</v>
      </c>
      <c r="G146" s="64">
        <f t="shared" si="241"/>
        <v>0</v>
      </c>
      <c r="H146" s="64">
        <f t="shared" si="241"/>
        <v>0</v>
      </c>
      <c r="I146" s="64">
        <f t="shared" si="241"/>
        <v>0</v>
      </c>
      <c r="J146" s="64">
        <f t="shared" si="241"/>
        <v>0</v>
      </c>
      <c r="K146" s="64">
        <f t="shared" si="241"/>
        <v>0</v>
      </c>
      <c r="L146" s="64">
        <f t="shared" si="241"/>
        <v>0</v>
      </c>
      <c r="M146" s="64">
        <f t="shared" si="241"/>
        <v>0</v>
      </c>
      <c r="N146" s="64">
        <f t="shared" si="241"/>
        <v>0</v>
      </c>
      <c r="O146" s="64">
        <f t="shared" si="241"/>
        <v>0</v>
      </c>
      <c r="P146" s="64">
        <f t="shared" si="241"/>
        <v>0</v>
      </c>
      <c r="Q146" s="64">
        <f t="shared" si="241"/>
        <v>0</v>
      </c>
      <c r="R146" s="64">
        <f t="shared" si="241"/>
        <v>0</v>
      </c>
      <c r="S146" s="64">
        <f t="shared" si="241"/>
        <v>0</v>
      </c>
      <c r="T146" s="64">
        <f t="shared" si="241"/>
        <v>0</v>
      </c>
      <c r="U146" s="64">
        <f t="shared" si="241"/>
        <v>0</v>
      </c>
      <c r="V146" s="64">
        <f t="shared" si="241"/>
        <v>0</v>
      </c>
      <c r="W146" s="64">
        <f t="shared" si="241"/>
        <v>0</v>
      </c>
      <c r="X146" s="64">
        <f t="shared" si="241"/>
        <v>0</v>
      </c>
      <c r="Y146" s="64">
        <f t="shared" si="241"/>
        <v>0</v>
      </c>
      <c r="Z146" s="64">
        <f t="shared" si="241"/>
        <v>0</v>
      </c>
      <c r="AA146" s="64">
        <f t="shared" si="241"/>
        <v>0</v>
      </c>
      <c r="AB146" s="64">
        <f t="shared" si="241"/>
        <v>0</v>
      </c>
      <c r="AC146" s="64">
        <f t="shared" si="241"/>
        <v>0</v>
      </c>
      <c r="AD146" s="64">
        <f t="shared" si="241"/>
        <v>0</v>
      </c>
      <c r="AE146" s="64">
        <f t="shared" si="241"/>
        <v>0</v>
      </c>
      <c r="AF146" s="64">
        <f t="shared" si="241"/>
        <v>0</v>
      </c>
      <c r="AG146" s="64">
        <f t="shared" si="241"/>
        <v>0</v>
      </c>
      <c r="AH146" s="64">
        <f t="shared" si="241"/>
        <v>0</v>
      </c>
      <c r="AI146" s="64">
        <f aca="true" t="shared" si="242" ref="AI146:BN146">AI115</f>
        <v>0</v>
      </c>
      <c r="AJ146" s="64">
        <f t="shared" si="242"/>
        <v>0</v>
      </c>
      <c r="AK146" s="64">
        <f t="shared" si="242"/>
        <v>0</v>
      </c>
      <c r="AL146" s="64">
        <f t="shared" si="242"/>
        <v>0</v>
      </c>
      <c r="AM146" s="64">
        <f t="shared" si="242"/>
        <v>0</v>
      </c>
      <c r="AN146" s="64">
        <f t="shared" si="242"/>
        <v>0</v>
      </c>
      <c r="AO146" s="64">
        <f t="shared" si="242"/>
        <v>0</v>
      </c>
      <c r="AP146" s="64">
        <f t="shared" si="242"/>
        <v>0</v>
      </c>
      <c r="AQ146" s="64">
        <f t="shared" si="242"/>
        <v>0</v>
      </c>
      <c r="AR146" s="64">
        <f t="shared" si="242"/>
        <v>0</v>
      </c>
      <c r="AS146" s="64">
        <f t="shared" si="242"/>
        <v>0</v>
      </c>
      <c r="AT146" s="64">
        <f t="shared" si="242"/>
        <v>0</v>
      </c>
      <c r="AU146" s="64">
        <f t="shared" si="242"/>
        <v>0</v>
      </c>
      <c r="AV146" s="64">
        <f t="shared" si="242"/>
        <v>0</v>
      </c>
      <c r="AW146" s="64">
        <f t="shared" si="242"/>
        <v>0</v>
      </c>
      <c r="AX146" s="64">
        <f t="shared" si="242"/>
        <v>0</v>
      </c>
      <c r="AY146" s="64">
        <f t="shared" si="242"/>
        <v>0</v>
      </c>
      <c r="AZ146" s="64">
        <f t="shared" si="242"/>
        <v>0</v>
      </c>
      <c r="BA146" s="64">
        <f t="shared" si="242"/>
        <v>0</v>
      </c>
      <c r="BB146" s="64">
        <f t="shared" si="242"/>
        <v>0</v>
      </c>
      <c r="BC146" s="64">
        <f t="shared" si="242"/>
        <v>0</v>
      </c>
      <c r="BD146" s="64">
        <f t="shared" si="242"/>
        <v>0</v>
      </c>
      <c r="BE146" s="64">
        <f t="shared" si="242"/>
        <v>0</v>
      </c>
      <c r="BF146" s="64">
        <f t="shared" si="242"/>
        <v>0</v>
      </c>
      <c r="BG146" s="64">
        <f t="shared" si="242"/>
        <v>0</v>
      </c>
      <c r="BH146" s="64">
        <f t="shared" si="242"/>
        <v>0</v>
      </c>
      <c r="BI146" s="64">
        <f t="shared" si="242"/>
        <v>0</v>
      </c>
      <c r="BJ146" s="64">
        <f t="shared" si="242"/>
        <v>0</v>
      </c>
      <c r="BK146" s="64">
        <f t="shared" si="242"/>
        <v>0</v>
      </c>
      <c r="BL146" s="64">
        <f t="shared" si="242"/>
        <v>0</v>
      </c>
      <c r="BM146" s="64">
        <f t="shared" si="242"/>
        <v>0</v>
      </c>
      <c r="BN146" s="64">
        <f t="shared" si="242"/>
        <v>0</v>
      </c>
      <c r="BO146" s="64">
        <f aca="true" t="shared" si="243" ref="BO146:BV146">BO115</f>
        <v>0</v>
      </c>
      <c r="BP146" s="64">
        <f t="shared" si="243"/>
        <v>0</v>
      </c>
      <c r="BQ146" s="64">
        <f t="shared" si="243"/>
        <v>0</v>
      </c>
      <c r="BR146" s="64">
        <f t="shared" si="243"/>
        <v>0</v>
      </c>
      <c r="BS146" s="64">
        <f t="shared" si="243"/>
        <v>0</v>
      </c>
      <c r="BT146" s="64">
        <f t="shared" si="243"/>
        <v>0</v>
      </c>
      <c r="BU146" s="64">
        <f t="shared" si="243"/>
        <v>0</v>
      </c>
      <c r="BV146" s="64">
        <f t="shared" si="243"/>
        <v>0</v>
      </c>
    </row>
    <row r="147" spans="1:74" s="64" customFormat="1" ht="12.75">
      <c r="A147" s="87" t="s">
        <v>177</v>
      </c>
      <c r="B147" s="101"/>
      <c r="C147" s="64">
        <f aca="true" t="shared" si="244" ref="C147:AH147">C119</f>
        <v>0</v>
      </c>
      <c r="D147" s="64">
        <f t="shared" si="244"/>
        <v>0</v>
      </c>
      <c r="E147" s="64">
        <f t="shared" si="244"/>
        <v>0</v>
      </c>
      <c r="F147" s="64">
        <f t="shared" si="244"/>
        <v>0</v>
      </c>
      <c r="G147" s="64">
        <f t="shared" si="244"/>
        <v>0</v>
      </c>
      <c r="H147" s="64">
        <f t="shared" si="244"/>
        <v>0</v>
      </c>
      <c r="I147" s="64">
        <f t="shared" si="244"/>
        <v>44952.54477133566</v>
      </c>
      <c r="J147" s="64">
        <f t="shared" si="244"/>
        <v>0</v>
      </c>
      <c r="K147" s="64">
        <f t="shared" si="244"/>
        <v>0</v>
      </c>
      <c r="L147" s="64">
        <f t="shared" si="244"/>
        <v>0</v>
      </c>
      <c r="M147" s="64">
        <f t="shared" si="244"/>
        <v>0</v>
      </c>
      <c r="N147" s="64">
        <f t="shared" si="244"/>
        <v>0</v>
      </c>
      <c r="O147" s="64">
        <f t="shared" si="244"/>
        <v>0</v>
      </c>
      <c r="P147" s="64">
        <f t="shared" si="244"/>
        <v>0</v>
      </c>
      <c r="Q147" s="64">
        <f t="shared" si="244"/>
        <v>0</v>
      </c>
      <c r="R147" s="64">
        <f t="shared" si="244"/>
        <v>2248.6307854223855</v>
      </c>
      <c r="S147" s="64">
        <f t="shared" si="244"/>
        <v>11573.34868334886</v>
      </c>
      <c r="T147" s="64">
        <f t="shared" si="244"/>
        <v>20635.17932378998</v>
      </c>
      <c r="U147" s="64">
        <f t="shared" si="244"/>
        <v>41138.20132818547</v>
      </c>
      <c r="V147" s="64">
        <f t="shared" si="244"/>
        <v>55340.13561893713</v>
      </c>
      <c r="W147" s="64">
        <f t="shared" si="244"/>
        <v>30767.51904642619</v>
      </c>
      <c r="X147" s="64">
        <f t="shared" si="244"/>
        <v>39975.96828896802</v>
      </c>
      <c r="Y147" s="64">
        <f t="shared" si="244"/>
        <v>56955.29320426808</v>
      </c>
      <c r="Z147" s="64">
        <f t="shared" si="244"/>
        <v>121626.20280739586</v>
      </c>
      <c r="AA147" s="64">
        <f t="shared" si="244"/>
        <v>169836.3445376133</v>
      </c>
      <c r="AB147" s="64">
        <f t="shared" si="244"/>
        <v>193846.80960717698</v>
      </c>
      <c r="AC147" s="64">
        <f t="shared" si="244"/>
        <v>155152.40542604655</v>
      </c>
      <c r="AD147" s="64">
        <f t="shared" si="244"/>
        <v>178923.47957975988</v>
      </c>
      <c r="AE147" s="64">
        <f t="shared" si="244"/>
        <v>204221.6332747331</v>
      </c>
      <c r="AF147" s="64">
        <f t="shared" si="244"/>
        <v>231698.30313971557</v>
      </c>
      <c r="AG147" s="64">
        <f t="shared" si="244"/>
        <v>175901.80525704593</v>
      </c>
      <c r="AH147" s="64">
        <f t="shared" si="244"/>
        <v>201330.8067813441</v>
      </c>
      <c r="AI147" s="64">
        <f aca="true" t="shared" si="245" ref="AI147:BN147">AI119</f>
        <v>229124.98500558178</v>
      </c>
      <c r="AJ147" s="64">
        <f t="shared" si="245"/>
        <v>208512.45620877284</v>
      </c>
      <c r="AK147" s="64">
        <f t="shared" si="245"/>
        <v>240616.95315859184</v>
      </c>
      <c r="AL147" s="64">
        <f t="shared" si="245"/>
        <v>275197.99071802164</v>
      </c>
      <c r="AM147" s="64">
        <f t="shared" si="245"/>
        <v>170135.80768165484</v>
      </c>
      <c r="AN147" s="64">
        <f t="shared" si="245"/>
        <v>198305.05686927921</v>
      </c>
      <c r="AO147" s="64">
        <f t="shared" si="245"/>
        <v>228331.85838149948</v>
      </c>
      <c r="AP147" s="64">
        <f t="shared" si="245"/>
        <v>209923.0222587801</v>
      </c>
      <c r="AQ147" s="64">
        <f t="shared" si="245"/>
        <v>244219.564456171</v>
      </c>
      <c r="AR147" s="64">
        <f t="shared" si="245"/>
        <v>281056.2948964882</v>
      </c>
      <c r="AS147" s="64">
        <f t="shared" si="245"/>
        <v>334437.3183057388</v>
      </c>
      <c r="AT147" s="64">
        <f t="shared" si="245"/>
        <v>374840.0012225122</v>
      </c>
      <c r="AU147" s="64">
        <f t="shared" si="245"/>
        <v>367337.97787195275</v>
      </c>
      <c r="AV147" s="64">
        <f t="shared" si="245"/>
        <v>413238.93212222646</v>
      </c>
      <c r="AW147" s="64">
        <f t="shared" si="245"/>
        <v>462523.99017959274</v>
      </c>
      <c r="AX147" s="64">
        <f t="shared" si="245"/>
        <v>514703.51781109907</v>
      </c>
      <c r="AY147" s="64">
        <f t="shared" si="245"/>
        <v>221173.33034699867</v>
      </c>
      <c r="AZ147" s="64">
        <f t="shared" si="245"/>
        <v>258857.57701317602</v>
      </c>
      <c r="BA147" s="64">
        <f t="shared" si="245"/>
        <v>298971.60935087013</v>
      </c>
      <c r="BB147" s="64">
        <f t="shared" si="245"/>
        <v>291445.7604120093</v>
      </c>
      <c r="BC147" s="64">
        <f t="shared" si="245"/>
        <v>336934.89693813206</v>
      </c>
      <c r="BD147" s="64">
        <f t="shared" si="245"/>
        <v>334752.50528145174</v>
      </c>
      <c r="BE147" s="64">
        <f t="shared" si="245"/>
        <v>412013.63268933055</v>
      </c>
      <c r="BF147" s="64">
        <f t="shared" si="245"/>
        <v>464212.18286761583</v>
      </c>
      <c r="BG147" s="64">
        <f t="shared" si="245"/>
        <v>469236.1884970789</v>
      </c>
      <c r="BH147" s="64">
        <f t="shared" si="245"/>
        <v>528296.1397139403</v>
      </c>
      <c r="BI147" s="64">
        <f t="shared" si="245"/>
        <v>540429.4497982581</v>
      </c>
      <c r="BJ147" s="64">
        <f t="shared" si="245"/>
        <v>557296.5711534119</v>
      </c>
      <c r="BK147" s="64">
        <f t="shared" si="245"/>
        <v>390830.9459891307</v>
      </c>
      <c r="BL147" s="64">
        <f t="shared" si="245"/>
        <v>397132.7580324078</v>
      </c>
      <c r="BM147" s="64">
        <f t="shared" si="245"/>
        <v>456688.8455145354</v>
      </c>
      <c r="BN147" s="64">
        <f t="shared" si="245"/>
        <v>470299.1854698785</v>
      </c>
      <c r="BO147" s="64">
        <f aca="true" t="shared" si="246" ref="BO147:BV147">BO119</f>
        <v>487969.79330770177</v>
      </c>
      <c r="BP147" s="64">
        <f t="shared" si="246"/>
        <v>510120.9634019924</v>
      </c>
      <c r="BQ147" s="64">
        <f t="shared" si="246"/>
        <v>621940.5794528291</v>
      </c>
      <c r="BR147" s="64">
        <f t="shared" si="246"/>
        <v>649873.5015563386</v>
      </c>
      <c r="BS147" s="64">
        <f t="shared" si="246"/>
        <v>682709.7437463527</v>
      </c>
      <c r="BT147" s="64">
        <f t="shared" si="246"/>
        <v>720841.7477554476</v>
      </c>
      <c r="BU147" s="64">
        <f t="shared" si="246"/>
        <v>765627.6894089598</v>
      </c>
      <c r="BV147" s="64">
        <f t="shared" si="246"/>
        <v>816682.7785890013</v>
      </c>
    </row>
    <row r="148" spans="1:74" s="64" customFormat="1" ht="12.75">
      <c r="A148" s="87"/>
      <c r="B148" s="101"/>
      <c r="C148" s="113">
        <f>C144-C145-C146-C147</f>
        <v>-86914.66666666667</v>
      </c>
      <c r="D148" s="113">
        <f aca="true" t="shared" si="247" ref="D148:BO148">D144-D145-D146-D147</f>
        <v>-302160.9166666666</v>
      </c>
      <c r="E148" s="113">
        <f t="shared" si="247"/>
        <v>-234256.1666666667</v>
      </c>
      <c r="F148" s="113">
        <f t="shared" si="247"/>
        <v>-759559.6666666665</v>
      </c>
      <c r="G148" s="113">
        <f t="shared" si="247"/>
        <v>-582360.1666666665</v>
      </c>
      <c r="H148" s="113">
        <f t="shared" si="247"/>
        <v>-458279.6666666665</v>
      </c>
      <c r="I148" s="113">
        <f t="shared" si="247"/>
        <v>637458.7885619977</v>
      </c>
      <c r="J148" s="113">
        <f t="shared" si="247"/>
        <v>-1622193.6666666665</v>
      </c>
      <c r="K148" s="113">
        <f t="shared" si="247"/>
        <v>-24801.16666666651</v>
      </c>
      <c r="L148" s="113">
        <f t="shared" si="247"/>
        <v>207281.8333333335</v>
      </c>
      <c r="M148" s="113">
        <f t="shared" si="247"/>
        <v>323265.8333333335</v>
      </c>
      <c r="N148" s="113">
        <f t="shared" si="247"/>
        <v>437249.8333333335</v>
      </c>
      <c r="O148" s="113">
        <f t="shared" si="247"/>
        <v>289659.4083333337</v>
      </c>
      <c r="P148" s="113">
        <f t="shared" si="247"/>
        <v>349743.0284166662</v>
      </c>
      <c r="Q148" s="113">
        <f t="shared" si="247"/>
        <v>463526.3143074997</v>
      </c>
      <c r="R148" s="113">
        <f t="shared" si="247"/>
        <v>541125.2851430858</v>
      </c>
      <c r="S148" s="113">
        <f t="shared" si="247"/>
        <v>623709.3630120577</v>
      </c>
      <c r="T148" s="113">
        <f t="shared" si="247"/>
        <v>704024.0297575382</v>
      </c>
      <c r="U148" s="113">
        <f t="shared" si="247"/>
        <v>867907.409903794</v>
      </c>
      <c r="V148" s="113">
        <f t="shared" si="247"/>
        <v>985257.4739572551</v>
      </c>
      <c r="W148" s="113">
        <f t="shared" si="247"/>
        <v>817943.3164224947</v>
      </c>
      <c r="X148" s="113">
        <f t="shared" si="247"/>
        <v>898047.0957054867</v>
      </c>
      <c r="Y148" s="113">
        <f t="shared" si="247"/>
        <v>1034834.8698830208</v>
      </c>
      <c r="Z148" s="113">
        <f t="shared" si="247"/>
        <v>1521065.7782910846</v>
      </c>
      <c r="AA148" s="113">
        <f t="shared" si="247"/>
        <v>1886296.3337919612</v>
      </c>
      <c r="AB148" s="113">
        <f t="shared" si="247"/>
        <v>2073781.4662054703</v>
      </c>
      <c r="AC148" s="113">
        <f t="shared" si="247"/>
        <v>1801156.5241956909</v>
      </c>
      <c r="AD148" s="113">
        <f t="shared" si="247"/>
        <v>1986343.9884488322</v>
      </c>
      <c r="AE148" s="113">
        <f t="shared" si="247"/>
        <v>2182468.70751586</v>
      </c>
      <c r="AF148" s="113">
        <f t="shared" si="247"/>
        <v>2394314.1681728857</v>
      </c>
      <c r="AG148" s="113">
        <f t="shared" si="247"/>
        <v>1995240.8220416417</v>
      </c>
      <c r="AH148" s="113">
        <f t="shared" si="247"/>
        <v>2191578.2144282516</v>
      </c>
      <c r="AI148" s="113">
        <f t="shared" si="247"/>
        <v>2405023.1543553495</v>
      </c>
      <c r="AJ148" s="113">
        <f t="shared" si="247"/>
        <v>2263254.1962407636</v>
      </c>
      <c r="AK148" s="113">
        <f t="shared" si="247"/>
        <v>2507850.944962408</v>
      </c>
      <c r="AL148" s="113">
        <f t="shared" si="247"/>
        <v>2770388.6069381176</v>
      </c>
      <c r="AM148" s="113">
        <f t="shared" si="247"/>
        <v>2008660.9001436413</v>
      </c>
      <c r="AN148" s="113">
        <f t="shared" si="247"/>
        <v>2223753.7846066477</v>
      </c>
      <c r="AO148" s="113">
        <f t="shared" si="247"/>
        <v>2452263.8560134526</v>
      </c>
      <c r="AP148" s="113">
        <f t="shared" si="247"/>
        <v>2325379.3148671146</v>
      </c>
      <c r="AQ148" s="113">
        <f t="shared" si="247"/>
        <v>2584805.7532219184</v>
      </c>
      <c r="AR148" s="113">
        <f t="shared" si="247"/>
        <v>2862669.8032563087</v>
      </c>
      <c r="AS148" s="113">
        <f t="shared" si="247"/>
        <v>3261672.812847083</v>
      </c>
      <c r="AT148" s="113">
        <f t="shared" si="247"/>
        <v>3565319.9396857885</v>
      </c>
      <c r="AU148" s="113">
        <f t="shared" si="247"/>
        <v>3517488.8636701014</v>
      </c>
      <c r="AV148" s="113">
        <f t="shared" si="247"/>
        <v>3861106.857169802</v>
      </c>
      <c r="AW148" s="113">
        <f t="shared" si="247"/>
        <v>4229373.000647001</v>
      </c>
      <c r="AX148" s="113">
        <f t="shared" si="247"/>
        <v>4615348.191138366</v>
      </c>
      <c r="AY148" s="113">
        <f t="shared" si="247"/>
        <v>2466038.8317913525</v>
      </c>
      <c r="AZ148" s="113">
        <f t="shared" si="247"/>
        <v>2745557.2735641887</v>
      </c>
      <c r="BA148" s="113">
        <f t="shared" si="247"/>
        <v>3042817.9714731695</v>
      </c>
      <c r="BB148" s="113">
        <f t="shared" si="247"/>
        <v>2990645.199804174</v>
      </c>
      <c r="BC148" s="113">
        <f t="shared" si="247"/>
        <v>3327176.435843734</v>
      </c>
      <c r="BD148" s="113">
        <f t="shared" si="247"/>
        <v>3314045.6576930475</v>
      </c>
      <c r="BE148" s="113">
        <f t="shared" si="247"/>
        <v>3883431.5813881774</v>
      </c>
      <c r="BF148" s="113">
        <f t="shared" si="247"/>
        <v>4268957.829373709</v>
      </c>
      <c r="BG148" s="113">
        <f t="shared" si="247"/>
        <v>4308471.596608215</v>
      </c>
      <c r="BH148" s="113">
        <f t="shared" si="247"/>
        <v>4744184.727049342</v>
      </c>
      <c r="BI148" s="113">
        <f t="shared" si="247"/>
        <v>4835706.46297344</v>
      </c>
      <c r="BJ148" s="113">
        <f t="shared" si="247"/>
        <v>4961881.629740657</v>
      </c>
      <c r="BK148" s="113">
        <f t="shared" si="247"/>
        <v>3743556.9416973568</v>
      </c>
      <c r="BL148" s="113">
        <f t="shared" si="247"/>
        <v>3792135.1822615266</v>
      </c>
      <c r="BM148" s="113">
        <f t="shared" si="247"/>
        <v>4231187.900012114</v>
      </c>
      <c r="BN148" s="113">
        <f t="shared" si="247"/>
        <v>4333249.627710633</v>
      </c>
      <c r="BO148" s="113">
        <f t="shared" si="247"/>
        <v>4465032.479971864</v>
      </c>
      <c r="BP148" s="113">
        <f aca="true" t="shared" si="248" ref="BP148:BV148">BP144-BP145-BP146-BP147</f>
        <v>4629619.918380349</v>
      </c>
      <c r="BQ148" s="113">
        <f t="shared" si="248"/>
        <v>5451724.361579208</v>
      </c>
      <c r="BR148" s="113">
        <f t="shared" si="248"/>
        <v>5658609.357870026</v>
      </c>
      <c r="BS148" s="113">
        <f t="shared" si="248"/>
        <v>5901402.88792042</v>
      </c>
      <c r="BT148" s="113">
        <f t="shared" si="248"/>
        <v>6182984.039729388</v>
      </c>
      <c r="BU148" s="113">
        <f t="shared" si="248"/>
        <v>6513313.922883904</v>
      </c>
      <c r="BV148" s="113">
        <f t="shared" si="248"/>
        <v>6889571.86897864</v>
      </c>
    </row>
    <row r="149" spans="1:2" s="64" customFormat="1" ht="12.75">
      <c r="A149" s="87"/>
      <c r="B149" s="101"/>
    </row>
    <row r="150" spans="1:2" s="64" customFormat="1" ht="12.75">
      <c r="A150" s="103" t="s">
        <v>178</v>
      </c>
      <c r="B150" s="101"/>
    </row>
    <row r="151" spans="1:74" s="64" customFormat="1" ht="12.75">
      <c r="A151" s="87" t="s">
        <v>179</v>
      </c>
      <c r="B151" s="101"/>
      <c r="C151" s="64">
        <f aca="true" t="shared" si="249" ref="C151:AH151">C30</f>
        <v>3872800</v>
      </c>
      <c r="D151" s="64">
        <f t="shared" si="249"/>
        <v>1672800</v>
      </c>
      <c r="E151" s="64">
        <f t="shared" si="249"/>
        <v>1672800</v>
      </c>
      <c r="F151" s="64">
        <f t="shared" si="249"/>
        <v>1672800</v>
      </c>
      <c r="G151" s="64">
        <f t="shared" si="249"/>
        <v>1672800</v>
      </c>
      <c r="H151" s="64">
        <f t="shared" si="249"/>
        <v>1672800</v>
      </c>
      <c r="I151" s="64">
        <f t="shared" si="249"/>
        <v>1672800</v>
      </c>
      <c r="J151" s="64">
        <f t="shared" si="249"/>
        <v>1672800</v>
      </c>
      <c r="K151" s="64">
        <f t="shared" si="249"/>
        <v>1672800</v>
      </c>
      <c r="L151" s="64">
        <f t="shared" si="249"/>
        <v>1672800</v>
      </c>
      <c r="M151" s="64">
        <f t="shared" si="249"/>
        <v>1672800</v>
      </c>
      <c r="N151" s="64">
        <f t="shared" si="249"/>
        <v>1672800</v>
      </c>
      <c r="O151" s="64">
        <f t="shared" si="249"/>
        <v>1115200</v>
      </c>
      <c r="P151" s="64">
        <f t="shared" si="249"/>
        <v>1115200</v>
      </c>
      <c r="Q151" s="64">
        <f t="shared" si="249"/>
        <v>1115200</v>
      </c>
      <c r="R151" s="64">
        <f t="shared" si="249"/>
        <v>1115200</v>
      </c>
      <c r="S151" s="64">
        <f t="shared" si="249"/>
        <v>1115200</v>
      </c>
      <c r="T151" s="64">
        <f t="shared" si="249"/>
        <v>1115200</v>
      </c>
      <c r="U151" s="64">
        <f t="shared" si="249"/>
        <v>1115200</v>
      </c>
      <c r="V151" s="64">
        <f t="shared" si="249"/>
        <v>1115200</v>
      </c>
      <c r="W151" s="64">
        <f t="shared" si="249"/>
        <v>1115200</v>
      </c>
      <c r="X151" s="64">
        <f t="shared" si="249"/>
        <v>1115200</v>
      </c>
      <c r="Y151" s="64">
        <f t="shared" si="249"/>
        <v>1115200</v>
      </c>
      <c r="Z151" s="64">
        <f t="shared" si="249"/>
        <v>1115200</v>
      </c>
      <c r="AA151" s="64">
        <f t="shared" si="249"/>
        <v>1115200</v>
      </c>
      <c r="AB151" s="64">
        <f t="shared" si="249"/>
        <v>1115200</v>
      </c>
      <c r="AC151" s="64">
        <f t="shared" si="249"/>
        <v>1115200</v>
      </c>
      <c r="AD151" s="64">
        <f t="shared" si="249"/>
        <v>1115200</v>
      </c>
      <c r="AE151" s="64">
        <f t="shared" si="249"/>
        <v>1115200</v>
      </c>
      <c r="AF151" s="64">
        <f t="shared" si="249"/>
        <v>1115200</v>
      </c>
      <c r="AG151" s="64">
        <f t="shared" si="249"/>
        <v>1115200</v>
      </c>
      <c r="AH151" s="64">
        <f t="shared" si="249"/>
        <v>1115200</v>
      </c>
      <c r="AI151" s="64">
        <f aca="true" t="shared" si="250" ref="AI151:BN151">AI30</f>
        <v>1115200</v>
      </c>
      <c r="AJ151" s="64">
        <f t="shared" si="250"/>
        <v>1115200</v>
      </c>
      <c r="AK151" s="64">
        <f t="shared" si="250"/>
        <v>1115200</v>
      </c>
      <c r="AL151" s="64">
        <f t="shared" si="250"/>
        <v>1115200</v>
      </c>
      <c r="AM151" s="64">
        <f t="shared" si="250"/>
        <v>1115200</v>
      </c>
      <c r="AN151" s="64">
        <f t="shared" si="250"/>
        <v>1115200</v>
      </c>
      <c r="AO151" s="64">
        <f t="shared" si="250"/>
        <v>1115200</v>
      </c>
      <c r="AP151" s="64">
        <f t="shared" si="250"/>
        <v>1115200</v>
      </c>
      <c r="AQ151" s="64">
        <f t="shared" si="250"/>
        <v>1115200</v>
      </c>
      <c r="AR151" s="64">
        <f t="shared" si="250"/>
        <v>1115200</v>
      </c>
      <c r="AS151" s="64">
        <f t="shared" si="250"/>
        <v>1115200</v>
      </c>
      <c r="AT151" s="64">
        <f t="shared" si="250"/>
        <v>1115200</v>
      </c>
      <c r="AU151" s="64">
        <f t="shared" si="250"/>
        <v>1115200</v>
      </c>
      <c r="AV151" s="64">
        <f t="shared" si="250"/>
        <v>1115200</v>
      </c>
      <c r="AW151" s="64">
        <f t="shared" si="250"/>
        <v>1115200</v>
      </c>
      <c r="AX151" s="64">
        <f t="shared" si="250"/>
        <v>975800</v>
      </c>
      <c r="AY151" s="64">
        <f t="shared" si="250"/>
        <v>975800</v>
      </c>
      <c r="AZ151" s="64">
        <f t="shared" si="250"/>
        <v>975800</v>
      </c>
      <c r="BA151" s="64">
        <f t="shared" si="250"/>
        <v>975800</v>
      </c>
      <c r="BB151" s="64">
        <f t="shared" si="250"/>
        <v>975800</v>
      </c>
      <c r="BC151" s="64">
        <f t="shared" si="250"/>
        <v>975800</v>
      </c>
      <c r="BD151" s="64">
        <f t="shared" si="250"/>
        <v>975800</v>
      </c>
      <c r="BE151" s="64">
        <f t="shared" si="250"/>
        <v>975800</v>
      </c>
      <c r="BF151" s="64">
        <f t="shared" si="250"/>
        <v>975800</v>
      </c>
      <c r="BG151" s="64">
        <f t="shared" si="250"/>
        <v>975800</v>
      </c>
      <c r="BH151" s="64">
        <f t="shared" si="250"/>
        <v>975800</v>
      </c>
      <c r="BI151" s="64">
        <f t="shared" si="250"/>
        <v>975800</v>
      </c>
      <c r="BJ151" s="64">
        <f t="shared" si="250"/>
        <v>975800</v>
      </c>
      <c r="BK151" s="64">
        <f t="shared" si="250"/>
        <v>975800</v>
      </c>
      <c r="BL151" s="64">
        <f t="shared" si="250"/>
        <v>975800</v>
      </c>
      <c r="BM151" s="64">
        <f t="shared" si="250"/>
        <v>975800</v>
      </c>
      <c r="BN151" s="64">
        <f t="shared" si="250"/>
        <v>975800</v>
      </c>
      <c r="BO151" s="64">
        <f aca="true" t="shared" si="251" ref="BO151:BV151">BO30</f>
        <v>975800</v>
      </c>
      <c r="BP151" s="64">
        <f t="shared" si="251"/>
        <v>975800</v>
      </c>
      <c r="BQ151" s="64">
        <f t="shared" si="251"/>
        <v>975800</v>
      </c>
      <c r="BR151" s="64">
        <f t="shared" si="251"/>
        <v>975800</v>
      </c>
      <c r="BS151" s="64">
        <f t="shared" si="251"/>
        <v>975800</v>
      </c>
      <c r="BT151" s="64">
        <f t="shared" si="251"/>
        <v>975800</v>
      </c>
      <c r="BU151" s="64">
        <f t="shared" si="251"/>
        <v>975800</v>
      </c>
      <c r="BV151" s="64">
        <f t="shared" si="251"/>
        <v>975800</v>
      </c>
    </row>
    <row r="152" spans="1:74" s="64" customFormat="1" ht="12.75">
      <c r="A152" s="87"/>
      <c r="B152" s="101"/>
      <c r="C152" s="113">
        <f>-C151</f>
        <v>-3872800</v>
      </c>
      <c r="D152" s="113">
        <f aca="true" t="shared" si="252" ref="D152:BO152">-D151</f>
        <v>-1672800</v>
      </c>
      <c r="E152" s="113">
        <f t="shared" si="252"/>
        <v>-1672800</v>
      </c>
      <c r="F152" s="113">
        <f t="shared" si="252"/>
        <v>-1672800</v>
      </c>
      <c r="G152" s="113">
        <f t="shared" si="252"/>
        <v>-1672800</v>
      </c>
      <c r="H152" s="113">
        <f t="shared" si="252"/>
        <v>-1672800</v>
      </c>
      <c r="I152" s="113">
        <f t="shared" si="252"/>
        <v>-1672800</v>
      </c>
      <c r="J152" s="113">
        <f t="shared" si="252"/>
        <v>-1672800</v>
      </c>
      <c r="K152" s="113">
        <f t="shared" si="252"/>
        <v>-1672800</v>
      </c>
      <c r="L152" s="113">
        <f t="shared" si="252"/>
        <v>-1672800</v>
      </c>
      <c r="M152" s="113">
        <f t="shared" si="252"/>
        <v>-1672800</v>
      </c>
      <c r="N152" s="113">
        <f t="shared" si="252"/>
        <v>-1672800</v>
      </c>
      <c r="O152" s="113">
        <f t="shared" si="252"/>
        <v>-1115200</v>
      </c>
      <c r="P152" s="113">
        <f t="shared" si="252"/>
        <v>-1115200</v>
      </c>
      <c r="Q152" s="113">
        <f t="shared" si="252"/>
        <v>-1115200</v>
      </c>
      <c r="R152" s="113">
        <f t="shared" si="252"/>
        <v>-1115200</v>
      </c>
      <c r="S152" s="113">
        <f t="shared" si="252"/>
        <v>-1115200</v>
      </c>
      <c r="T152" s="113">
        <f t="shared" si="252"/>
        <v>-1115200</v>
      </c>
      <c r="U152" s="113">
        <f t="shared" si="252"/>
        <v>-1115200</v>
      </c>
      <c r="V152" s="113">
        <f t="shared" si="252"/>
        <v>-1115200</v>
      </c>
      <c r="W152" s="113">
        <f t="shared" si="252"/>
        <v>-1115200</v>
      </c>
      <c r="X152" s="113">
        <f t="shared" si="252"/>
        <v>-1115200</v>
      </c>
      <c r="Y152" s="113">
        <f t="shared" si="252"/>
        <v>-1115200</v>
      </c>
      <c r="Z152" s="113">
        <f t="shared" si="252"/>
        <v>-1115200</v>
      </c>
      <c r="AA152" s="113">
        <f t="shared" si="252"/>
        <v>-1115200</v>
      </c>
      <c r="AB152" s="113">
        <f t="shared" si="252"/>
        <v>-1115200</v>
      </c>
      <c r="AC152" s="113">
        <f t="shared" si="252"/>
        <v>-1115200</v>
      </c>
      <c r="AD152" s="113">
        <f t="shared" si="252"/>
        <v>-1115200</v>
      </c>
      <c r="AE152" s="113">
        <f t="shared" si="252"/>
        <v>-1115200</v>
      </c>
      <c r="AF152" s="113">
        <f t="shared" si="252"/>
        <v>-1115200</v>
      </c>
      <c r="AG152" s="113">
        <f t="shared" si="252"/>
        <v>-1115200</v>
      </c>
      <c r="AH152" s="113">
        <f t="shared" si="252"/>
        <v>-1115200</v>
      </c>
      <c r="AI152" s="113">
        <f t="shared" si="252"/>
        <v>-1115200</v>
      </c>
      <c r="AJ152" s="113">
        <f t="shared" si="252"/>
        <v>-1115200</v>
      </c>
      <c r="AK152" s="113">
        <f t="shared" si="252"/>
        <v>-1115200</v>
      </c>
      <c r="AL152" s="113">
        <f t="shared" si="252"/>
        <v>-1115200</v>
      </c>
      <c r="AM152" s="113">
        <f t="shared" si="252"/>
        <v>-1115200</v>
      </c>
      <c r="AN152" s="113">
        <f t="shared" si="252"/>
        <v>-1115200</v>
      </c>
      <c r="AO152" s="113">
        <f t="shared" si="252"/>
        <v>-1115200</v>
      </c>
      <c r="AP152" s="113">
        <f t="shared" si="252"/>
        <v>-1115200</v>
      </c>
      <c r="AQ152" s="113">
        <f t="shared" si="252"/>
        <v>-1115200</v>
      </c>
      <c r="AR152" s="113">
        <f t="shared" si="252"/>
        <v>-1115200</v>
      </c>
      <c r="AS152" s="113">
        <f t="shared" si="252"/>
        <v>-1115200</v>
      </c>
      <c r="AT152" s="113">
        <f t="shared" si="252"/>
        <v>-1115200</v>
      </c>
      <c r="AU152" s="113">
        <f t="shared" si="252"/>
        <v>-1115200</v>
      </c>
      <c r="AV152" s="113">
        <f t="shared" si="252"/>
        <v>-1115200</v>
      </c>
      <c r="AW152" s="113">
        <f t="shared" si="252"/>
        <v>-1115200</v>
      </c>
      <c r="AX152" s="113">
        <f t="shared" si="252"/>
        <v>-975800</v>
      </c>
      <c r="AY152" s="113">
        <f t="shared" si="252"/>
        <v>-975800</v>
      </c>
      <c r="AZ152" s="113">
        <f t="shared" si="252"/>
        <v>-975800</v>
      </c>
      <c r="BA152" s="113">
        <f t="shared" si="252"/>
        <v>-975800</v>
      </c>
      <c r="BB152" s="113">
        <f t="shared" si="252"/>
        <v>-975800</v>
      </c>
      <c r="BC152" s="113">
        <f t="shared" si="252"/>
        <v>-975800</v>
      </c>
      <c r="BD152" s="113">
        <f t="shared" si="252"/>
        <v>-975800</v>
      </c>
      <c r="BE152" s="113">
        <f t="shared" si="252"/>
        <v>-975800</v>
      </c>
      <c r="BF152" s="113">
        <f t="shared" si="252"/>
        <v>-975800</v>
      </c>
      <c r="BG152" s="113">
        <f t="shared" si="252"/>
        <v>-975800</v>
      </c>
      <c r="BH152" s="113">
        <f t="shared" si="252"/>
        <v>-975800</v>
      </c>
      <c r="BI152" s="113">
        <f t="shared" si="252"/>
        <v>-975800</v>
      </c>
      <c r="BJ152" s="113">
        <f t="shared" si="252"/>
        <v>-975800</v>
      </c>
      <c r="BK152" s="113">
        <f t="shared" si="252"/>
        <v>-975800</v>
      </c>
      <c r="BL152" s="113">
        <f t="shared" si="252"/>
        <v>-975800</v>
      </c>
      <c r="BM152" s="113">
        <f t="shared" si="252"/>
        <v>-975800</v>
      </c>
      <c r="BN152" s="113">
        <f t="shared" si="252"/>
        <v>-975800</v>
      </c>
      <c r="BO152" s="113">
        <f t="shared" si="252"/>
        <v>-975800</v>
      </c>
      <c r="BP152" s="113">
        <f aca="true" t="shared" si="253" ref="BP152:BV152">-BP151</f>
        <v>-975800</v>
      </c>
      <c r="BQ152" s="113">
        <f t="shared" si="253"/>
        <v>-975800</v>
      </c>
      <c r="BR152" s="113">
        <f t="shared" si="253"/>
        <v>-975800</v>
      </c>
      <c r="BS152" s="113">
        <f t="shared" si="253"/>
        <v>-975800</v>
      </c>
      <c r="BT152" s="113">
        <f t="shared" si="253"/>
        <v>-975800</v>
      </c>
      <c r="BU152" s="113">
        <f t="shared" si="253"/>
        <v>-975800</v>
      </c>
      <c r="BV152" s="113">
        <f t="shared" si="253"/>
        <v>-975800</v>
      </c>
    </row>
    <row r="153" spans="1:2" s="64" customFormat="1" ht="12.75">
      <c r="A153" s="87"/>
      <c r="B153" s="101"/>
    </row>
    <row r="154" spans="1:2" s="64" customFormat="1" ht="12.75">
      <c r="A154" s="103" t="s">
        <v>180</v>
      </c>
      <c r="B154" s="101"/>
    </row>
    <row r="155" spans="1:3" s="64" customFormat="1" ht="12.75">
      <c r="A155" s="87" t="s">
        <v>181</v>
      </c>
      <c r="B155" s="101"/>
      <c r="C155" s="64">
        <f>C87</f>
        <v>0</v>
      </c>
    </row>
    <row r="156" spans="1:74" s="64" customFormat="1" ht="12.75">
      <c r="A156" s="87" t="s">
        <v>182</v>
      </c>
      <c r="B156" s="101"/>
      <c r="C156" s="64">
        <f aca="true" t="shared" si="254" ref="C156:AH156">C89</f>
        <v>0</v>
      </c>
      <c r="D156" s="64">
        <f t="shared" si="254"/>
        <v>0</v>
      </c>
      <c r="E156" s="64">
        <f t="shared" si="254"/>
        <v>0</v>
      </c>
      <c r="F156" s="64">
        <f t="shared" si="254"/>
        <v>0</v>
      </c>
      <c r="G156" s="64">
        <f t="shared" si="254"/>
        <v>0</v>
      </c>
      <c r="H156" s="64">
        <f t="shared" si="254"/>
        <v>0</v>
      </c>
      <c r="I156" s="64">
        <f t="shared" si="254"/>
        <v>0</v>
      </c>
      <c r="J156" s="64">
        <f t="shared" si="254"/>
        <v>0</v>
      </c>
      <c r="K156" s="64">
        <f t="shared" si="254"/>
        <v>0</v>
      </c>
      <c r="L156" s="64">
        <f t="shared" si="254"/>
        <v>0</v>
      </c>
      <c r="M156" s="64">
        <f t="shared" si="254"/>
        <v>0</v>
      </c>
      <c r="N156" s="64">
        <f t="shared" si="254"/>
        <v>0</v>
      </c>
      <c r="O156" s="64">
        <f t="shared" si="254"/>
        <v>0</v>
      </c>
      <c r="P156" s="64">
        <f t="shared" si="254"/>
        <v>0</v>
      </c>
      <c r="Q156" s="64">
        <f t="shared" si="254"/>
        <v>0</v>
      </c>
      <c r="R156" s="64">
        <f t="shared" si="254"/>
        <v>0</v>
      </c>
      <c r="S156" s="64">
        <f t="shared" si="254"/>
        <v>0</v>
      </c>
      <c r="T156" s="64">
        <f t="shared" si="254"/>
        <v>0</v>
      </c>
      <c r="U156" s="64">
        <f t="shared" si="254"/>
        <v>0</v>
      </c>
      <c r="V156" s="64">
        <f t="shared" si="254"/>
        <v>0</v>
      </c>
      <c r="W156" s="64">
        <f t="shared" si="254"/>
        <v>0</v>
      </c>
      <c r="X156" s="64">
        <f t="shared" si="254"/>
        <v>0</v>
      </c>
      <c r="Y156" s="64">
        <f t="shared" si="254"/>
        <v>0</v>
      </c>
      <c r="Z156" s="64">
        <f t="shared" si="254"/>
        <v>0</v>
      </c>
      <c r="AA156" s="64">
        <f t="shared" si="254"/>
        <v>0</v>
      </c>
      <c r="AB156" s="64">
        <f t="shared" si="254"/>
        <v>0</v>
      </c>
      <c r="AC156" s="64">
        <f t="shared" si="254"/>
        <v>0</v>
      </c>
      <c r="AD156" s="64">
        <f t="shared" si="254"/>
        <v>0</v>
      </c>
      <c r="AE156" s="64">
        <f t="shared" si="254"/>
        <v>0</v>
      </c>
      <c r="AF156" s="64">
        <f t="shared" si="254"/>
        <v>0</v>
      </c>
      <c r="AG156" s="64">
        <f t="shared" si="254"/>
        <v>0</v>
      </c>
      <c r="AH156" s="64">
        <f t="shared" si="254"/>
        <v>0</v>
      </c>
      <c r="AI156" s="64">
        <f aca="true" t="shared" si="255" ref="AI156:BN156">AI89</f>
        <v>0</v>
      </c>
      <c r="AJ156" s="64">
        <f t="shared" si="255"/>
        <v>0</v>
      </c>
      <c r="AK156" s="64">
        <f t="shared" si="255"/>
        <v>0</v>
      </c>
      <c r="AL156" s="64">
        <f t="shared" si="255"/>
        <v>0</v>
      </c>
      <c r="AM156" s="64">
        <f t="shared" si="255"/>
        <v>0</v>
      </c>
      <c r="AN156" s="64">
        <f t="shared" si="255"/>
        <v>0</v>
      </c>
      <c r="AO156" s="64">
        <f t="shared" si="255"/>
        <v>0</v>
      </c>
      <c r="AP156" s="64">
        <f t="shared" si="255"/>
        <v>0</v>
      </c>
      <c r="AQ156" s="64">
        <f t="shared" si="255"/>
        <v>0</v>
      </c>
      <c r="AR156" s="64">
        <f t="shared" si="255"/>
        <v>0</v>
      </c>
      <c r="AS156" s="64">
        <f t="shared" si="255"/>
        <v>0</v>
      </c>
      <c r="AT156" s="64">
        <f t="shared" si="255"/>
        <v>0</v>
      </c>
      <c r="AU156" s="64">
        <f t="shared" si="255"/>
        <v>0</v>
      </c>
      <c r="AV156" s="64">
        <f t="shared" si="255"/>
        <v>0</v>
      </c>
      <c r="AW156" s="64">
        <f t="shared" si="255"/>
        <v>0</v>
      </c>
      <c r="AX156" s="64">
        <f t="shared" si="255"/>
        <v>0</v>
      </c>
      <c r="AY156" s="64">
        <f t="shared" si="255"/>
        <v>0</v>
      </c>
      <c r="AZ156" s="64">
        <f t="shared" si="255"/>
        <v>0</v>
      </c>
      <c r="BA156" s="64">
        <f t="shared" si="255"/>
        <v>0</v>
      </c>
      <c r="BB156" s="64">
        <f t="shared" si="255"/>
        <v>0</v>
      </c>
      <c r="BC156" s="64">
        <f t="shared" si="255"/>
        <v>0</v>
      </c>
      <c r="BD156" s="64">
        <f t="shared" si="255"/>
        <v>0</v>
      </c>
      <c r="BE156" s="64">
        <f t="shared" si="255"/>
        <v>0</v>
      </c>
      <c r="BF156" s="64">
        <f t="shared" si="255"/>
        <v>0</v>
      </c>
      <c r="BG156" s="64">
        <f t="shared" si="255"/>
        <v>0</v>
      </c>
      <c r="BH156" s="64">
        <f t="shared" si="255"/>
        <v>0</v>
      </c>
      <c r="BI156" s="64">
        <f t="shared" si="255"/>
        <v>0</v>
      </c>
      <c r="BJ156" s="64">
        <f t="shared" si="255"/>
        <v>0</v>
      </c>
      <c r="BK156" s="64">
        <f t="shared" si="255"/>
        <v>0</v>
      </c>
      <c r="BL156" s="64">
        <f t="shared" si="255"/>
        <v>0</v>
      </c>
      <c r="BM156" s="64">
        <f t="shared" si="255"/>
        <v>0</v>
      </c>
      <c r="BN156" s="64">
        <f t="shared" si="255"/>
        <v>0</v>
      </c>
      <c r="BO156" s="64">
        <f aca="true" t="shared" si="256" ref="BO156:BV156">BO89</f>
        <v>0</v>
      </c>
      <c r="BP156" s="64">
        <f t="shared" si="256"/>
        <v>0</v>
      </c>
      <c r="BQ156" s="64">
        <f t="shared" si="256"/>
        <v>0</v>
      </c>
      <c r="BR156" s="64">
        <f t="shared" si="256"/>
        <v>0</v>
      </c>
      <c r="BS156" s="64">
        <f t="shared" si="256"/>
        <v>0</v>
      </c>
      <c r="BT156" s="64">
        <f t="shared" si="256"/>
        <v>0</v>
      </c>
      <c r="BU156" s="64">
        <f t="shared" si="256"/>
        <v>0</v>
      </c>
      <c r="BV156" s="64">
        <f t="shared" si="256"/>
        <v>0</v>
      </c>
    </row>
    <row r="157" spans="1:74" s="64" customFormat="1" ht="12.75">
      <c r="A157" s="87"/>
      <c r="B157" s="101"/>
      <c r="C157" s="113">
        <f>SUM(C155+C156)</f>
        <v>0</v>
      </c>
      <c r="D157" s="113">
        <f aca="true" t="shared" si="257" ref="D157:BO157">SUM(D155+D156)</f>
        <v>0</v>
      </c>
      <c r="E157" s="113">
        <f t="shared" si="257"/>
        <v>0</v>
      </c>
      <c r="F157" s="113">
        <f t="shared" si="257"/>
        <v>0</v>
      </c>
      <c r="G157" s="113">
        <f t="shared" si="257"/>
        <v>0</v>
      </c>
      <c r="H157" s="113">
        <f t="shared" si="257"/>
        <v>0</v>
      </c>
      <c r="I157" s="113">
        <f t="shared" si="257"/>
        <v>0</v>
      </c>
      <c r="J157" s="113">
        <f t="shared" si="257"/>
        <v>0</v>
      </c>
      <c r="K157" s="113">
        <f t="shared" si="257"/>
        <v>0</v>
      </c>
      <c r="L157" s="113">
        <f t="shared" si="257"/>
        <v>0</v>
      </c>
      <c r="M157" s="113">
        <f t="shared" si="257"/>
        <v>0</v>
      </c>
      <c r="N157" s="113">
        <f t="shared" si="257"/>
        <v>0</v>
      </c>
      <c r="O157" s="113">
        <f t="shared" si="257"/>
        <v>0</v>
      </c>
      <c r="P157" s="113">
        <f t="shared" si="257"/>
        <v>0</v>
      </c>
      <c r="Q157" s="113">
        <f t="shared" si="257"/>
        <v>0</v>
      </c>
      <c r="R157" s="113">
        <f t="shared" si="257"/>
        <v>0</v>
      </c>
      <c r="S157" s="113">
        <f t="shared" si="257"/>
        <v>0</v>
      </c>
      <c r="T157" s="113">
        <f t="shared" si="257"/>
        <v>0</v>
      </c>
      <c r="U157" s="113">
        <f t="shared" si="257"/>
        <v>0</v>
      </c>
      <c r="V157" s="113">
        <f t="shared" si="257"/>
        <v>0</v>
      </c>
      <c r="W157" s="113">
        <f t="shared" si="257"/>
        <v>0</v>
      </c>
      <c r="X157" s="113">
        <f t="shared" si="257"/>
        <v>0</v>
      </c>
      <c r="Y157" s="113">
        <f t="shared" si="257"/>
        <v>0</v>
      </c>
      <c r="Z157" s="113">
        <f t="shared" si="257"/>
        <v>0</v>
      </c>
      <c r="AA157" s="113">
        <f t="shared" si="257"/>
        <v>0</v>
      </c>
      <c r="AB157" s="113">
        <f t="shared" si="257"/>
        <v>0</v>
      </c>
      <c r="AC157" s="113">
        <f t="shared" si="257"/>
        <v>0</v>
      </c>
      <c r="AD157" s="113">
        <f t="shared" si="257"/>
        <v>0</v>
      </c>
      <c r="AE157" s="113">
        <f t="shared" si="257"/>
        <v>0</v>
      </c>
      <c r="AF157" s="113">
        <f t="shared" si="257"/>
        <v>0</v>
      </c>
      <c r="AG157" s="113">
        <f t="shared" si="257"/>
        <v>0</v>
      </c>
      <c r="AH157" s="113">
        <f t="shared" si="257"/>
        <v>0</v>
      </c>
      <c r="AI157" s="113">
        <f t="shared" si="257"/>
        <v>0</v>
      </c>
      <c r="AJ157" s="113">
        <f t="shared" si="257"/>
        <v>0</v>
      </c>
      <c r="AK157" s="113">
        <f t="shared" si="257"/>
        <v>0</v>
      </c>
      <c r="AL157" s="113">
        <f t="shared" si="257"/>
        <v>0</v>
      </c>
      <c r="AM157" s="113">
        <f t="shared" si="257"/>
        <v>0</v>
      </c>
      <c r="AN157" s="113">
        <f t="shared" si="257"/>
        <v>0</v>
      </c>
      <c r="AO157" s="113">
        <f t="shared" si="257"/>
        <v>0</v>
      </c>
      <c r="AP157" s="113">
        <f t="shared" si="257"/>
        <v>0</v>
      </c>
      <c r="AQ157" s="113">
        <f t="shared" si="257"/>
        <v>0</v>
      </c>
      <c r="AR157" s="113">
        <f t="shared" si="257"/>
        <v>0</v>
      </c>
      <c r="AS157" s="113">
        <f t="shared" si="257"/>
        <v>0</v>
      </c>
      <c r="AT157" s="113">
        <f t="shared" si="257"/>
        <v>0</v>
      </c>
      <c r="AU157" s="113">
        <f t="shared" si="257"/>
        <v>0</v>
      </c>
      <c r="AV157" s="113">
        <f t="shared" si="257"/>
        <v>0</v>
      </c>
      <c r="AW157" s="113">
        <f t="shared" si="257"/>
        <v>0</v>
      </c>
      <c r="AX157" s="113">
        <f t="shared" si="257"/>
        <v>0</v>
      </c>
      <c r="AY157" s="113">
        <f t="shared" si="257"/>
        <v>0</v>
      </c>
      <c r="AZ157" s="113">
        <f t="shared" si="257"/>
        <v>0</v>
      </c>
      <c r="BA157" s="113">
        <f t="shared" si="257"/>
        <v>0</v>
      </c>
      <c r="BB157" s="113">
        <f t="shared" si="257"/>
        <v>0</v>
      </c>
      <c r="BC157" s="113">
        <f t="shared" si="257"/>
        <v>0</v>
      </c>
      <c r="BD157" s="113">
        <f t="shared" si="257"/>
        <v>0</v>
      </c>
      <c r="BE157" s="113">
        <f t="shared" si="257"/>
        <v>0</v>
      </c>
      <c r="BF157" s="113">
        <f t="shared" si="257"/>
        <v>0</v>
      </c>
      <c r="BG157" s="113">
        <f t="shared" si="257"/>
        <v>0</v>
      </c>
      <c r="BH157" s="113">
        <f t="shared" si="257"/>
        <v>0</v>
      </c>
      <c r="BI157" s="113">
        <f t="shared" si="257"/>
        <v>0</v>
      </c>
      <c r="BJ157" s="113">
        <f t="shared" si="257"/>
        <v>0</v>
      </c>
      <c r="BK157" s="113">
        <f t="shared" si="257"/>
        <v>0</v>
      </c>
      <c r="BL157" s="113">
        <f t="shared" si="257"/>
        <v>0</v>
      </c>
      <c r="BM157" s="113">
        <f t="shared" si="257"/>
        <v>0</v>
      </c>
      <c r="BN157" s="113">
        <f t="shared" si="257"/>
        <v>0</v>
      </c>
      <c r="BO157" s="113">
        <f t="shared" si="257"/>
        <v>0</v>
      </c>
      <c r="BP157" s="113">
        <f aca="true" t="shared" si="258" ref="BP157:BV157">SUM(BP155+BP156)</f>
        <v>0</v>
      </c>
      <c r="BQ157" s="113">
        <f t="shared" si="258"/>
        <v>0</v>
      </c>
      <c r="BR157" s="113">
        <f t="shared" si="258"/>
        <v>0</v>
      </c>
      <c r="BS157" s="113">
        <f t="shared" si="258"/>
        <v>0</v>
      </c>
      <c r="BT157" s="113">
        <f t="shared" si="258"/>
        <v>0</v>
      </c>
      <c r="BU157" s="113">
        <f t="shared" si="258"/>
        <v>0</v>
      </c>
      <c r="BV157" s="113">
        <f t="shared" si="258"/>
        <v>0</v>
      </c>
    </row>
    <row r="158" spans="1:2" s="64" customFormat="1" ht="12.75">
      <c r="A158" s="87"/>
      <c r="B158" s="101"/>
    </row>
    <row r="159" spans="1:74" s="116" customFormat="1" ht="12.75">
      <c r="A159" s="114" t="s">
        <v>183</v>
      </c>
      <c r="B159" s="115"/>
      <c r="C159" s="116">
        <f>C148+C152+C157</f>
        <v>-3959714.6666666665</v>
      </c>
      <c r="D159" s="116">
        <f>D148+D152+D157</f>
        <v>-1974960.9166666665</v>
      </c>
      <c r="E159" s="116">
        <f aca="true" t="shared" si="259" ref="E159:BO159">E148+E152+E157</f>
        <v>-1907056.1666666667</v>
      </c>
      <c r="F159" s="116">
        <f t="shared" si="259"/>
        <v>-2432359.6666666665</v>
      </c>
      <c r="G159" s="116">
        <f t="shared" si="259"/>
        <v>-2255160.1666666665</v>
      </c>
      <c r="H159" s="116">
        <f t="shared" si="259"/>
        <v>-2131079.6666666665</v>
      </c>
      <c r="I159" s="116">
        <f t="shared" si="259"/>
        <v>-1035341.2114380023</v>
      </c>
      <c r="J159" s="116">
        <f t="shared" si="259"/>
        <v>-3294993.6666666665</v>
      </c>
      <c r="K159" s="116">
        <f t="shared" si="259"/>
        <v>-1697601.1666666665</v>
      </c>
      <c r="L159" s="116">
        <f t="shared" si="259"/>
        <v>-1465518.1666666665</v>
      </c>
      <c r="M159" s="116">
        <f t="shared" si="259"/>
        <v>-1349534.1666666665</v>
      </c>
      <c r="N159" s="116">
        <f t="shared" si="259"/>
        <v>-1235550.1666666665</v>
      </c>
      <c r="O159" s="116">
        <f t="shared" si="259"/>
        <v>-825540.5916666663</v>
      </c>
      <c r="P159" s="116">
        <f t="shared" si="259"/>
        <v>-765456.9715833338</v>
      </c>
      <c r="Q159" s="116">
        <f t="shared" si="259"/>
        <v>-651673.6856925003</v>
      </c>
      <c r="R159" s="116">
        <f t="shared" si="259"/>
        <v>-574074.7148569142</v>
      </c>
      <c r="S159" s="116">
        <f t="shared" si="259"/>
        <v>-491490.6369879423</v>
      </c>
      <c r="T159" s="116">
        <f t="shared" si="259"/>
        <v>-411175.9702424618</v>
      </c>
      <c r="U159" s="116">
        <f t="shared" si="259"/>
        <v>-247292.59009620606</v>
      </c>
      <c r="V159" s="116">
        <f t="shared" si="259"/>
        <v>-129942.52604274487</v>
      </c>
      <c r="W159" s="116">
        <f t="shared" si="259"/>
        <v>-297256.6835775053</v>
      </c>
      <c r="X159" s="116">
        <f t="shared" si="259"/>
        <v>-217152.90429451328</v>
      </c>
      <c r="Y159" s="116">
        <f t="shared" si="259"/>
        <v>-80365.13011697924</v>
      </c>
      <c r="Z159" s="116">
        <f t="shared" si="259"/>
        <v>405865.77829108457</v>
      </c>
      <c r="AA159" s="116">
        <f t="shared" si="259"/>
        <v>771096.3337919612</v>
      </c>
      <c r="AB159" s="116">
        <f t="shared" si="259"/>
        <v>958581.4662054703</v>
      </c>
      <c r="AC159" s="116">
        <f t="shared" si="259"/>
        <v>685956.5241956909</v>
      </c>
      <c r="AD159" s="116">
        <f t="shared" si="259"/>
        <v>871143.9884488322</v>
      </c>
      <c r="AE159" s="116">
        <f t="shared" si="259"/>
        <v>1067268.70751586</v>
      </c>
      <c r="AF159" s="116">
        <f t="shared" si="259"/>
        <v>1279114.1681728857</v>
      </c>
      <c r="AG159" s="116">
        <f t="shared" si="259"/>
        <v>880040.8220416417</v>
      </c>
      <c r="AH159" s="116">
        <f t="shared" si="259"/>
        <v>1076378.2144282516</v>
      </c>
      <c r="AI159" s="116">
        <f t="shared" si="259"/>
        <v>1289823.1543553495</v>
      </c>
      <c r="AJ159" s="116">
        <f t="shared" si="259"/>
        <v>1148054.1962407636</v>
      </c>
      <c r="AK159" s="116">
        <f t="shared" si="259"/>
        <v>1392650.944962408</v>
      </c>
      <c r="AL159" s="116">
        <f t="shared" si="259"/>
        <v>1655188.6069381176</v>
      </c>
      <c r="AM159" s="116">
        <f t="shared" si="259"/>
        <v>893460.9001436413</v>
      </c>
      <c r="AN159" s="116">
        <f t="shared" si="259"/>
        <v>1108553.7846066477</v>
      </c>
      <c r="AO159" s="116">
        <f t="shared" si="259"/>
        <v>1337063.8560134526</v>
      </c>
      <c r="AP159" s="116">
        <f t="shared" si="259"/>
        <v>1210179.3148671146</v>
      </c>
      <c r="AQ159" s="116">
        <f t="shared" si="259"/>
        <v>1469605.7532219184</v>
      </c>
      <c r="AR159" s="116">
        <f t="shared" si="259"/>
        <v>1747469.8032563087</v>
      </c>
      <c r="AS159" s="116">
        <f t="shared" si="259"/>
        <v>2146472.812847083</v>
      </c>
      <c r="AT159" s="116">
        <f t="shared" si="259"/>
        <v>2450119.9396857885</v>
      </c>
      <c r="AU159" s="116">
        <f t="shared" si="259"/>
        <v>2402288.8636701014</v>
      </c>
      <c r="AV159" s="116">
        <f t="shared" si="259"/>
        <v>2745906.857169802</v>
      </c>
      <c r="AW159" s="116">
        <f t="shared" si="259"/>
        <v>3114173.000647001</v>
      </c>
      <c r="AX159" s="116">
        <f t="shared" si="259"/>
        <v>3639548.1911383662</v>
      </c>
      <c r="AY159" s="116">
        <f t="shared" si="259"/>
        <v>1490238.8317913525</v>
      </c>
      <c r="AZ159" s="116">
        <f t="shared" si="259"/>
        <v>1769757.2735641887</v>
      </c>
      <c r="BA159" s="116">
        <f t="shared" si="259"/>
        <v>2067017.9714731695</v>
      </c>
      <c r="BB159" s="116">
        <f t="shared" si="259"/>
        <v>2014845.1998041738</v>
      </c>
      <c r="BC159" s="116">
        <f t="shared" si="259"/>
        <v>2351376.435843734</v>
      </c>
      <c r="BD159" s="116">
        <f t="shared" si="259"/>
        <v>2338245.6576930475</v>
      </c>
      <c r="BE159" s="116">
        <f t="shared" si="259"/>
        <v>2907631.5813881774</v>
      </c>
      <c r="BF159" s="116">
        <f t="shared" si="259"/>
        <v>3293157.829373709</v>
      </c>
      <c r="BG159" s="116">
        <f t="shared" si="259"/>
        <v>3332671.596608215</v>
      </c>
      <c r="BH159" s="116">
        <f t="shared" si="259"/>
        <v>3768384.7270493424</v>
      </c>
      <c r="BI159" s="116">
        <f t="shared" si="259"/>
        <v>3859906.46297344</v>
      </c>
      <c r="BJ159" s="116">
        <f t="shared" si="259"/>
        <v>3986081.6297406573</v>
      </c>
      <c r="BK159" s="116">
        <f t="shared" si="259"/>
        <v>2767756.9416973568</v>
      </c>
      <c r="BL159" s="116">
        <f t="shared" si="259"/>
        <v>2816335.1822615266</v>
      </c>
      <c r="BM159" s="116">
        <f t="shared" si="259"/>
        <v>3255387.900012114</v>
      </c>
      <c r="BN159" s="116">
        <f t="shared" si="259"/>
        <v>3357449.627710633</v>
      </c>
      <c r="BO159" s="116">
        <f t="shared" si="259"/>
        <v>3489232.4799718643</v>
      </c>
      <c r="BP159" s="116">
        <f aca="true" t="shared" si="260" ref="BP159:BV159">BP148+BP152+BP157</f>
        <v>3653819.918380349</v>
      </c>
      <c r="BQ159" s="116">
        <f t="shared" si="260"/>
        <v>4475924.361579208</v>
      </c>
      <c r="BR159" s="116">
        <f t="shared" si="260"/>
        <v>4682809.357870026</v>
      </c>
      <c r="BS159" s="116">
        <f t="shared" si="260"/>
        <v>4925602.88792042</v>
      </c>
      <c r="BT159" s="116">
        <f t="shared" si="260"/>
        <v>5207184.039729388</v>
      </c>
      <c r="BU159" s="116">
        <f t="shared" si="260"/>
        <v>5537513.922883904</v>
      </c>
      <c r="BV159" s="116">
        <f t="shared" si="260"/>
        <v>5913771.86897864</v>
      </c>
    </row>
    <row r="160" spans="1:2" s="36" customFormat="1" ht="12.75">
      <c r="A160" s="35"/>
      <c r="B160" s="41"/>
    </row>
    <row r="161" spans="1:2" s="36" customFormat="1" ht="12.75">
      <c r="A161" s="35"/>
      <c r="B161" s="41"/>
    </row>
    <row r="162" spans="1:2" s="36" customFormat="1" ht="12.75">
      <c r="A162" s="35"/>
      <c r="B162" s="41"/>
    </row>
    <row r="163" spans="1:2" s="36" customFormat="1" ht="12.75">
      <c r="A163" s="35"/>
      <c r="B163" s="41"/>
    </row>
  </sheetData>
  <sheetProtection/>
  <printOptions horizontalCentered="1" verticalCentered="1"/>
  <pageMargins left="0.39000000000000007" right="0.39000000000000007" top="0.39000000000000007" bottom="0.39000000000000007" header="0" footer="0"/>
  <pageSetup fitToWidth="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27" sqref="T27"/>
    </sheetView>
  </sheetViews>
  <sheetFormatPr defaultColWidth="11.57421875" defaultRowHeight="12.75"/>
  <cols>
    <col min="1" max="14" width="6.140625" style="0" customWidth="1"/>
    <col min="15" max="16384" width="11.42187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4">
      <selection activeCell="F94" sqref="F94"/>
    </sheetView>
  </sheetViews>
  <sheetFormatPr defaultColWidth="11.57421875" defaultRowHeight="12.75"/>
  <cols>
    <col min="1" max="1" width="26.28125" style="0" customWidth="1"/>
    <col min="2" max="2" width="4.28125" style="0" customWidth="1"/>
    <col min="3" max="3" width="15.8515625" style="21" customWidth="1"/>
    <col min="4" max="4" width="14.00390625" style="21" customWidth="1"/>
    <col min="5" max="5" width="18.00390625" style="0" customWidth="1"/>
    <col min="6" max="7" width="11.421875" style="0" customWidth="1"/>
    <col min="8" max="8" width="17.28125" style="0" customWidth="1"/>
    <col min="9" max="16384" width="11.421875" style="0" customWidth="1"/>
  </cols>
  <sheetData>
    <row r="3" ht="12.75">
      <c r="A3" s="3" t="s">
        <v>184</v>
      </c>
    </row>
    <row r="5" spans="3:6" ht="12.75">
      <c r="C5" s="21" t="s">
        <v>185</v>
      </c>
      <c r="D5" s="21" t="s">
        <v>186</v>
      </c>
      <c r="E5" t="s">
        <v>187</v>
      </c>
      <c r="F5" t="s">
        <v>188</v>
      </c>
    </row>
    <row r="6" spans="1:6" ht="12.75">
      <c r="A6" t="s">
        <v>189</v>
      </c>
      <c r="B6">
        <v>16</v>
      </c>
      <c r="C6" s="21">
        <v>200</v>
      </c>
      <c r="D6" s="21">
        <f aca="true" t="shared" si="0" ref="D6:D13">C6*B6</f>
        <v>3200</v>
      </c>
      <c r="E6">
        <v>20</v>
      </c>
      <c r="F6">
        <f aca="true" t="shared" si="1" ref="F6:F13">E6*B6</f>
        <v>320</v>
      </c>
    </row>
    <row r="7" spans="1:7" ht="12.75">
      <c r="A7" t="s">
        <v>190</v>
      </c>
      <c r="B7">
        <v>16</v>
      </c>
      <c r="C7" s="21">
        <v>200</v>
      </c>
      <c r="D7" s="21">
        <f t="shared" si="0"/>
        <v>3200</v>
      </c>
      <c r="E7">
        <v>20</v>
      </c>
      <c r="F7">
        <f t="shared" si="1"/>
        <v>320</v>
      </c>
      <c r="G7" t="s">
        <v>191</v>
      </c>
    </row>
    <row r="8" spans="1:6" ht="12.75">
      <c r="A8" t="s">
        <v>192</v>
      </c>
      <c r="B8">
        <v>4</v>
      </c>
      <c r="C8" s="21">
        <v>9000</v>
      </c>
      <c r="D8" s="21">
        <f t="shared" si="0"/>
        <v>36000</v>
      </c>
      <c r="E8">
        <v>200</v>
      </c>
      <c r="F8">
        <f t="shared" si="1"/>
        <v>800</v>
      </c>
    </row>
    <row r="9" spans="1:6" ht="12.75">
      <c r="A9" t="s">
        <v>193</v>
      </c>
      <c r="B9">
        <v>1</v>
      </c>
      <c r="C9" s="21">
        <v>20000</v>
      </c>
      <c r="D9" s="21">
        <f t="shared" si="0"/>
        <v>20000</v>
      </c>
      <c r="E9">
        <v>200</v>
      </c>
      <c r="F9">
        <f t="shared" si="1"/>
        <v>200</v>
      </c>
    </row>
    <row r="10" spans="1:7" ht="12.75">
      <c r="A10" t="s">
        <v>194</v>
      </c>
      <c r="B10">
        <v>4</v>
      </c>
      <c r="C10" s="21">
        <v>2500</v>
      </c>
      <c r="D10" s="21">
        <f t="shared" si="0"/>
        <v>10000</v>
      </c>
      <c r="E10">
        <v>40</v>
      </c>
      <c r="F10">
        <f t="shared" si="1"/>
        <v>160</v>
      </c>
      <c r="G10" t="s">
        <v>195</v>
      </c>
    </row>
    <row r="11" spans="1:6" ht="12.75">
      <c r="A11" s="18" t="s">
        <v>196</v>
      </c>
      <c r="B11">
        <v>1</v>
      </c>
      <c r="C11" s="21">
        <v>20000</v>
      </c>
      <c r="D11" s="21">
        <f t="shared" si="0"/>
        <v>20000</v>
      </c>
      <c r="E11">
        <v>0</v>
      </c>
      <c r="F11">
        <f t="shared" si="1"/>
        <v>0</v>
      </c>
    </row>
    <row r="12" spans="1:6" ht="12.75">
      <c r="A12" s="6" t="s">
        <v>197</v>
      </c>
      <c r="B12">
        <v>1</v>
      </c>
      <c r="C12" s="21">
        <v>2000</v>
      </c>
      <c r="D12" s="21">
        <f t="shared" si="0"/>
        <v>2000</v>
      </c>
      <c r="E12">
        <v>200</v>
      </c>
      <c r="F12">
        <f t="shared" si="1"/>
        <v>200</v>
      </c>
    </row>
    <row r="13" spans="1:6" ht="12.75">
      <c r="A13" s="6" t="s">
        <v>198</v>
      </c>
      <c r="B13">
        <v>1</v>
      </c>
      <c r="C13" s="21">
        <v>45000</v>
      </c>
      <c r="D13" s="21">
        <f t="shared" si="0"/>
        <v>45000</v>
      </c>
      <c r="E13">
        <v>0</v>
      </c>
      <c r="F13">
        <f t="shared" si="1"/>
        <v>0</v>
      </c>
    </row>
    <row r="14" spans="6:7" ht="12.75">
      <c r="F14" s="34">
        <f>SUM(F6:F13)</f>
        <v>2000</v>
      </c>
      <c r="G14" t="s">
        <v>199</v>
      </c>
    </row>
    <row r="15" spans="2:4" ht="12.75">
      <c r="B15" t="s">
        <v>200</v>
      </c>
      <c r="D15" s="21">
        <f>SUM(D6:D14)</f>
        <v>139400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2" sqref="D22"/>
    </sheetView>
  </sheetViews>
  <sheetFormatPr defaultColWidth="11.57421875" defaultRowHeight="12.75"/>
  <cols>
    <col min="1" max="1" width="11.421875" style="0" customWidth="1"/>
    <col min="2" max="2" width="22.28125" style="0" customWidth="1"/>
    <col min="3" max="3" width="9.421875" style="12" customWidth="1"/>
    <col min="4" max="4" width="11.28125" style="0" bestFit="1" customWidth="1"/>
    <col min="5" max="5" width="11.421875" style="1" bestFit="1" customWidth="1"/>
    <col min="6" max="16384" width="11.421875" style="0" customWidth="1"/>
  </cols>
  <sheetData>
    <row r="1" ht="12.75">
      <c r="A1" s="3" t="s">
        <v>201</v>
      </c>
    </row>
    <row r="2" ht="12.75">
      <c r="A2" s="3"/>
    </row>
    <row r="3" spans="1:5" ht="12.75">
      <c r="A3" s="3" t="s">
        <v>202</v>
      </c>
      <c r="E3" s="19">
        <v>1500000</v>
      </c>
    </row>
    <row r="4" spans="1:5" ht="12.75">
      <c r="A4" s="3"/>
      <c r="E4"/>
    </row>
    <row r="5" spans="1:5" ht="12.75">
      <c r="A5" t="s">
        <v>203</v>
      </c>
      <c r="B5" s="3"/>
      <c r="D5" s="13"/>
      <c r="E5" s="19">
        <v>400000</v>
      </c>
    </row>
    <row r="6" spans="1:5" ht="12.75">
      <c r="A6" t="s">
        <v>204</v>
      </c>
      <c r="E6" s="19">
        <v>100000</v>
      </c>
    </row>
    <row r="7" spans="1:5" ht="12.75">
      <c r="A7" t="s">
        <v>205</v>
      </c>
      <c r="D7" s="13"/>
      <c r="E7" s="19">
        <v>200000</v>
      </c>
    </row>
    <row r="8" ht="12.75">
      <c r="E8"/>
    </row>
    <row r="9" ht="12.75">
      <c r="E9"/>
    </row>
    <row r="10" spans="1:5" ht="12.75">
      <c r="A10" t="s">
        <v>206</v>
      </c>
      <c r="E10" s="19">
        <f>SUM(E3:E7)</f>
        <v>2200000</v>
      </c>
    </row>
    <row r="13" ht="12.75">
      <c r="D13" s="12"/>
    </row>
    <row r="15" ht="12.75">
      <c r="D15" s="12"/>
    </row>
    <row r="16" spans="1:5" ht="12.75">
      <c r="A16" t="s">
        <v>207</v>
      </c>
      <c r="C16" s="9">
        <v>0.05</v>
      </c>
      <c r="D16" s="1"/>
      <c r="E16" s="1">
        <f>E10*C16/12</f>
        <v>9166.666666666666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Cajutel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Cajutel Business pLan</dc:title>
  <dc:subject/>
  <dc:creator>Andreas Fink (afink@cajutel.com)</dc:creator>
  <cp:keywords/>
  <dc:description/>
  <cp:lastModifiedBy>Usuário do Microsoft Office</cp:lastModifiedBy>
  <cp:lastPrinted>2014-08-08T21:20:56Z</cp:lastPrinted>
  <dcterms:created xsi:type="dcterms:W3CDTF">2003-09-23T20:33:11Z</dcterms:created>
  <dcterms:modified xsi:type="dcterms:W3CDTF">2017-09-06T14:14:09Z</dcterms:modified>
  <cp:category/>
  <cp:version/>
  <cp:contentType/>
  <cp:contentStatus/>
</cp:coreProperties>
</file>